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u Drive\SERVIDOR TALASKA ENERGIA\SERVIDOR TALASKA ENERGIA\LICITAÇÕES\LICITAÇÕES EM ANDAMENTO\PE 52.2024 IRANI 07.11.24\PROPOSTA TALASKA ENERGIA\"/>
    </mc:Choice>
  </mc:AlternateContent>
  <xr:revisionPtr revIDLastSave="0" documentId="13_ncr:1_{1759F5CA-E0F3-45E7-9843-F756C477E61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" sheetId="1" r:id="rId1"/>
    <sheet name="Cronograma" sheetId="3" r:id="rId2"/>
  </sheets>
  <definedNames>
    <definedName name="_xlnm.Print_Area" localSheetId="1">Cronograma!$A$1:$F$32</definedName>
    <definedName name="_xlnm.Print_Area" localSheetId="0">Planilha!$A$1:$N$128</definedName>
  </definedNames>
  <calcPr calcId="191029"/>
</workbook>
</file>

<file path=xl/calcChain.xml><?xml version="1.0" encoding="utf-8"?>
<calcChain xmlns="http://schemas.openxmlformats.org/spreadsheetml/2006/main">
  <c r="C14" i="3" l="1"/>
  <c r="C12" i="3"/>
  <c r="E12" i="3" s="1"/>
  <c r="B7" i="3"/>
  <c r="D14" i="3"/>
  <c r="C16" i="3"/>
  <c r="C13" i="3"/>
  <c r="C11" i="3"/>
  <c r="N117" i="1"/>
  <c r="K115" i="1"/>
  <c r="M114" i="1"/>
  <c r="K114" i="1"/>
  <c r="K112" i="1"/>
  <c r="L111" i="1"/>
  <c r="L110" i="1"/>
  <c r="K110" i="1"/>
  <c r="L109" i="1"/>
  <c r="M108" i="1"/>
  <c r="L108" i="1"/>
  <c r="K108" i="1"/>
  <c r="M107" i="1"/>
  <c r="L107" i="1"/>
  <c r="K107" i="1"/>
  <c r="M106" i="1"/>
  <c r="L106" i="1"/>
  <c r="K106" i="1"/>
  <c r="J105" i="1"/>
  <c r="L105" i="1"/>
  <c r="K105" i="1"/>
  <c r="M104" i="1"/>
  <c r="L104" i="1"/>
  <c r="K103" i="1"/>
  <c r="L102" i="1"/>
  <c r="K102" i="1"/>
  <c r="M101" i="1"/>
  <c r="K101" i="1"/>
  <c r="M100" i="1"/>
  <c r="L100" i="1"/>
  <c r="K100" i="1"/>
  <c r="M99" i="1"/>
  <c r="M98" i="1"/>
  <c r="L98" i="1"/>
  <c r="K98" i="1"/>
  <c r="M97" i="1"/>
  <c r="K97" i="1"/>
  <c r="M96" i="1"/>
  <c r="L96" i="1"/>
  <c r="K96" i="1"/>
  <c r="M95" i="1"/>
  <c r="L95" i="1"/>
  <c r="L94" i="1"/>
  <c r="K94" i="1"/>
  <c r="M93" i="1"/>
  <c r="L93" i="1"/>
  <c r="K93" i="1"/>
  <c r="M92" i="1"/>
  <c r="L92" i="1"/>
  <c r="K92" i="1"/>
  <c r="M91" i="1"/>
  <c r="L91" i="1"/>
  <c r="M90" i="1"/>
  <c r="L90" i="1"/>
  <c r="K90" i="1"/>
  <c r="M89" i="1"/>
  <c r="L89" i="1"/>
  <c r="K89" i="1"/>
  <c r="M88" i="1"/>
  <c r="L88" i="1"/>
  <c r="M87" i="1"/>
  <c r="L86" i="1"/>
  <c r="K86" i="1"/>
  <c r="M85" i="1"/>
  <c r="K85" i="1"/>
  <c r="M84" i="1"/>
  <c r="L84" i="1"/>
  <c r="K84" i="1"/>
  <c r="M83" i="1"/>
  <c r="L83" i="1"/>
  <c r="K83" i="1"/>
  <c r="M82" i="1"/>
  <c r="L82" i="1"/>
  <c r="K82" i="1"/>
  <c r="K81" i="1"/>
  <c r="M80" i="1"/>
  <c r="L80" i="1"/>
  <c r="K80" i="1"/>
  <c r="M79" i="1"/>
  <c r="L79" i="1"/>
  <c r="K79" i="1"/>
  <c r="L78" i="1"/>
  <c r="K78" i="1"/>
  <c r="M77" i="1"/>
  <c r="L77" i="1"/>
  <c r="M76" i="1"/>
  <c r="L76" i="1"/>
  <c r="K76" i="1"/>
  <c r="L75" i="1"/>
  <c r="M74" i="1"/>
  <c r="L74" i="1"/>
  <c r="K74" i="1"/>
  <c r="M73" i="1"/>
  <c r="L73" i="1"/>
  <c r="K73" i="1"/>
  <c r="M72" i="1"/>
  <c r="L72" i="1"/>
  <c r="K71" i="1"/>
  <c r="M70" i="1"/>
  <c r="L70" i="1"/>
  <c r="K70" i="1"/>
  <c r="M69" i="1"/>
  <c r="K69" i="1"/>
  <c r="M68" i="1"/>
  <c r="K68" i="1"/>
  <c r="M67" i="1"/>
  <c r="L67" i="1"/>
  <c r="K67" i="1"/>
  <c r="M66" i="1"/>
  <c r="L66" i="1"/>
  <c r="K66" i="1"/>
  <c r="M65" i="1"/>
  <c r="K65" i="1"/>
  <c r="M64" i="1"/>
  <c r="K64" i="1"/>
  <c r="M63" i="1"/>
  <c r="L63" i="1"/>
  <c r="K63" i="1"/>
  <c r="L62" i="1"/>
  <c r="K62" i="1"/>
  <c r="M61" i="1"/>
  <c r="L61" i="1"/>
  <c r="M60" i="1"/>
  <c r="L60" i="1"/>
  <c r="K60" i="1"/>
  <c r="L59" i="1"/>
  <c r="K59" i="1"/>
  <c r="M58" i="1"/>
  <c r="L58" i="1"/>
  <c r="K58" i="1"/>
  <c r="M57" i="1"/>
  <c r="L57" i="1"/>
  <c r="K57" i="1"/>
  <c r="M56" i="1"/>
  <c r="L56" i="1"/>
  <c r="K56" i="1"/>
  <c r="M55" i="1"/>
  <c r="K55" i="1"/>
  <c r="L54" i="1"/>
  <c r="K54" i="1"/>
  <c r="M53" i="1"/>
  <c r="K53" i="1"/>
  <c r="M52" i="1"/>
  <c r="K52" i="1"/>
  <c r="M51" i="1"/>
  <c r="K51" i="1"/>
  <c r="M50" i="1"/>
  <c r="L50" i="1"/>
  <c r="K50" i="1"/>
  <c r="M49" i="1"/>
  <c r="K49" i="1"/>
  <c r="M48" i="1"/>
  <c r="K48" i="1"/>
  <c r="M47" i="1"/>
  <c r="L47" i="1"/>
  <c r="K47" i="1"/>
  <c r="L46" i="1"/>
  <c r="K46" i="1"/>
  <c r="M45" i="1"/>
  <c r="L45" i="1"/>
  <c r="K45" i="1"/>
  <c r="M44" i="1"/>
  <c r="K44" i="1"/>
  <c r="L43" i="1"/>
  <c r="K43" i="1"/>
  <c r="M42" i="1"/>
  <c r="L42" i="1"/>
  <c r="K42" i="1"/>
  <c r="M41" i="1"/>
  <c r="L41" i="1"/>
  <c r="K41" i="1"/>
  <c r="L39" i="1"/>
  <c r="M37" i="1"/>
  <c r="L37" i="1"/>
  <c r="K37" i="1"/>
  <c r="L36" i="1"/>
  <c r="K36" i="1"/>
  <c r="M35" i="1"/>
  <c r="L35" i="1"/>
  <c r="K35" i="1"/>
  <c r="M34" i="1"/>
  <c r="L34" i="1"/>
  <c r="K34" i="1"/>
  <c r="M33" i="1"/>
  <c r="L33" i="1"/>
  <c r="M32" i="1"/>
  <c r="L32" i="1"/>
  <c r="K32" i="1"/>
  <c r="M31" i="1"/>
  <c r="L31" i="1"/>
  <c r="M30" i="1"/>
  <c r="L30" i="1"/>
  <c r="K30" i="1"/>
  <c r="M28" i="1"/>
  <c r="L28" i="1"/>
  <c r="K26" i="1"/>
  <c r="M25" i="1"/>
  <c r="L25" i="1"/>
  <c r="K25" i="1"/>
  <c r="M24" i="1"/>
  <c r="L24" i="1"/>
  <c r="K24" i="1"/>
  <c r="M23" i="1"/>
  <c r="L23" i="1"/>
  <c r="K23" i="1"/>
  <c r="M21" i="1"/>
  <c r="L21" i="1"/>
  <c r="K21" i="1"/>
  <c r="K20" i="1"/>
  <c r="L19" i="1"/>
  <c r="K19" i="1"/>
  <c r="M18" i="1"/>
  <c r="L18" i="1"/>
  <c r="K18" i="1"/>
  <c r="M14" i="1"/>
  <c r="L14" i="1"/>
  <c r="K14" i="1"/>
  <c r="M13" i="1"/>
  <c r="K13" i="1"/>
  <c r="M12" i="1"/>
  <c r="L12" i="1"/>
  <c r="K12" i="1"/>
  <c r="M115" i="1"/>
  <c r="L115" i="1"/>
  <c r="L114" i="1"/>
  <c r="M113" i="1"/>
  <c r="K113" i="1"/>
  <c r="M112" i="1"/>
  <c r="L112" i="1"/>
  <c r="M111" i="1"/>
  <c r="K111" i="1"/>
  <c r="M110" i="1"/>
  <c r="M109" i="1"/>
  <c r="K109" i="1"/>
  <c r="M105" i="1"/>
  <c r="K104" i="1"/>
  <c r="M103" i="1"/>
  <c r="K99" i="1"/>
  <c r="L97" i="1"/>
  <c r="K95" i="1"/>
  <c r="M94" i="1"/>
  <c r="K91" i="1"/>
  <c r="K88" i="1"/>
  <c r="K87" i="1"/>
  <c r="M81" i="1"/>
  <c r="L81" i="1"/>
  <c r="M78" i="1"/>
  <c r="K77" i="1"/>
  <c r="K75" i="1"/>
  <c r="K72" i="1"/>
  <c r="M71" i="1"/>
  <c r="L68" i="1"/>
  <c r="L65" i="1"/>
  <c r="L64" i="1"/>
  <c r="M62" i="1"/>
  <c r="K61" i="1"/>
  <c r="J57" i="1"/>
  <c r="L52" i="1"/>
  <c r="L49" i="1"/>
  <c r="L48" i="1"/>
  <c r="M46" i="1"/>
  <c r="L44" i="1"/>
  <c r="K39" i="1"/>
  <c r="K33" i="1"/>
  <c r="K31" i="1"/>
  <c r="K28" i="1"/>
  <c r="M26" i="1"/>
  <c r="L26" i="1"/>
  <c r="L20" i="1"/>
  <c r="L13" i="1"/>
  <c r="D12" i="3" l="1"/>
  <c r="D16" i="3"/>
  <c r="F12" i="3"/>
  <c r="E14" i="3"/>
  <c r="E16" i="3" s="1"/>
  <c r="F14" i="3"/>
  <c r="J19" i="1"/>
  <c r="J39" i="1"/>
  <c r="J51" i="1"/>
  <c r="J99" i="1"/>
  <c r="J73" i="1"/>
  <c r="J68" i="1"/>
  <c r="J65" i="1"/>
  <c r="J89" i="1"/>
  <c r="J115" i="1"/>
  <c r="J41" i="1"/>
  <c r="J113" i="1"/>
  <c r="J111" i="1"/>
  <c r="J58" i="1"/>
  <c r="J81" i="1"/>
  <c r="L51" i="1"/>
  <c r="J83" i="1"/>
  <c r="N114" i="1"/>
  <c r="J42" i="1"/>
  <c r="J52" i="1"/>
  <c r="J67" i="1"/>
  <c r="L99" i="1"/>
  <c r="N99" i="1" s="1"/>
  <c r="J106" i="1"/>
  <c r="J43" i="1"/>
  <c r="J59" i="1"/>
  <c r="J75" i="1"/>
  <c r="J23" i="1"/>
  <c r="M39" i="1"/>
  <c r="N39" i="1" s="1"/>
  <c r="N38" i="1" s="1"/>
  <c r="J90" i="1"/>
  <c r="J100" i="1"/>
  <c r="L113" i="1"/>
  <c r="N113" i="1" s="1"/>
  <c r="J26" i="1"/>
  <c r="J49" i="1"/>
  <c r="J97" i="1"/>
  <c r="J74" i="1"/>
  <c r="J84" i="1"/>
  <c r="N46" i="1"/>
  <c r="M43" i="1"/>
  <c r="N43" i="1" s="1"/>
  <c r="N48" i="1"/>
  <c r="M59" i="1"/>
  <c r="N59" i="1" s="1"/>
  <c r="N64" i="1"/>
  <c r="M75" i="1"/>
  <c r="N75" i="1" s="1"/>
  <c r="N80" i="1"/>
  <c r="J36" i="1"/>
  <c r="J46" i="1"/>
  <c r="J54" i="1"/>
  <c r="N66" i="1"/>
  <c r="J69" i="1"/>
  <c r="J78" i="1"/>
  <c r="J86" i="1"/>
  <c r="J94" i="1"/>
  <c r="J102" i="1"/>
  <c r="N106" i="1"/>
  <c r="J110" i="1"/>
  <c r="J12" i="1"/>
  <c r="J14" i="1"/>
  <c r="N25" i="1"/>
  <c r="J28" i="1"/>
  <c r="J30" i="1"/>
  <c r="J44" i="1"/>
  <c r="J50" i="1"/>
  <c r="M54" i="1"/>
  <c r="N54" i="1" s="1"/>
  <c r="J60" i="1"/>
  <c r="J66" i="1"/>
  <c r="J76" i="1"/>
  <c r="J82" i="1"/>
  <c r="M86" i="1"/>
  <c r="N86" i="1" s="1"/>
  <c r="J91" i="1"/>
  <c r="J92" i="1"/>
  <c r="J98" i="1"/>
  <c r="M102" i="1"/>
  <c r="J107" i="1"/>
  <c r="J108" i="1"/>
  <c r="J114" i="1"/>
  <c r="J20" i="1"/>
  <c r="J25" i="1"/>
  <c r="N12" i="1"/>
  <c r="N62" i="1"/>
  <c r="N78" i="1"/>
  <c r="N94" i="1"/>
  <c r="N110" i="1"/>
  <c r="N96" i="1"/>
  <c r="N112" i="1"/>
  <c r="J32" i="1"/>
  <c r="J35" i="1"/>
  <c r="N42" i="1"/>
  <c r="N50" i="1"/>
  <c r="J53" i="1"/>
  <c r="N58" i="1"/>
  <c r="J62" i="1"/>
  <c r="J70" i="1"/>
  <c r="N74" i="1"/>
  <c r="N82" i="1"/>
  <c r="J85" i="1"/>
  <c r="N90" i="1"/>
  <c r="N98" i="1"/>
  <c r="J101" i="1"/>
  <c r="N56" i="1"/>
  <c r="N72" i="1"/>
  <c r="N88" i="1"/>
  <c r="N104" i="1"/>
  <c r="J18" i="1"/>
  <c r="J21" i="1"/>
  <c r="J34" i="1"/>
  <c r="J37" i="1"/>
  <c r="J48" i="1"/>
  <c r="J55" i="1"/>
  <c r="J56" i="1"/>
  <c r="J64" i="1"/>
  <c r="J71" i="1"/>
  <c r="J72" i="1"/>
  <c r="J80" i="1"/>
  <c r="J87" i="1"/>
  <c r="J88" i="1"/>
  <c r="J96" i="1"/>
  <c r="J103" i="1"/>
  <c r="J104" i="1"/>
  <c r="J112" i="1"/>
  <c r="N52" i="1"/>
  <c r="N68" i="1"/>
  <c r="N76" i="1"/>
  <c r="N84" i="1"/>
  <c r="N92" i="1"/>
  <c r="N100" i="1"/>
  <c r="N108" i="1"/>
  <c r="N44" i="1"/>
  <c r="N60" i="1"/>
  <c r="N45" i="1"/>
  <c r="N47" i="1"/>
  <c r="N61" i="1"/>
  <c r="N63" i="1"/>
  <c r="N77" i="1"/>
  <c r="N79" i="1"/>
  <c r="N93" i="1"/>
  <c r="N95" i="1"/>
  <c r="N109" i="1"/>
  <c r="N111" i="1"/>
  <c r="J45" i="1"/>
  <c r="J47" i="1"/>
  <c r="N49" i="1"/>
  <c r="N51" i="1"/>
  <c r="L53" i="1"/>
  <c r="N53" i="1" s="1"/>
  <c r="L55" i="1"/>
  <c r="N55" i="1" s="1"/>
  <c r="J61" i="1"/>
  <c r="J63" i="1"/>
  <c r="N65" i="1"/>
  <c r="N67" i="1"/>
  <c r="L69" i="1"/>
  <c r="N69" i="1" s="1"/>
  <c r="L71" i="1"/>
  <c r="N71" i="1" s="1"/>
  <c r="J77" i="1"/>
  <c r="J79" i="1"/>
  <c r="N81" i="1"/>
  <c r="N83" i="1"/>
  <c r="L85" i="1"/>
  <c r="N85" i="1" s="1"/>
  <c r="L87" i="1"/>
  <c r="N87" i="1" s="1"/>
  <c r="J93" i="1"/>
  <c r="J95" i="1"/>
  <c r="N97" i="1"/>
  <c r="L101" i="1"/>
  <c r="N101" i="1" s="1"/>
  <c r="L103" i="1"/>
  <c r="N103" i="1" s="1"/>
  <c r="J109" i="1"/>
  <c r="N115" i="1"/>
  <c r="N70" i="1"/>
  <c r="N102" i="1"/>
  <c r="N41" i="1"/>
  <c r="N57" i="1"/>
  <c r="N73" i="1"/>
  <c r="N89" i="1"/>
  <c r="N91" i="1"/>
  <c r="N105" i="1"/>
  <c r="N107" i="1"/>
  <c r="N30" i="1"/>
  <c r="N34" i="1"/>
  <c r="N33" i="1"/>
  <c r="J31" i="1"/>
  <c r="J33" i="1"/>
  <c r="N35" i="1"/>
  <c r="M36" i="1"/>
  <c r="N36" i="1" s="1"/>
  <c r="N37" i="1"/>
  <c r="N31" i="1"/>
  <c r="N32" i="1"/>
  <c r="N28" i="1"/>
  <c r="N27" i="1" s="1"/>
  <c r="N23" i="1"/>
  <c r="N24" i="1"/>
  <c r="N26" i="1"/>
  <c r="J24" i="1"/>
  <c r="N14" i="1"/>
  <c r="K116" i="1"/>
  <c r="N18" i="1"/>
  <c r="M19" i="1"/>
  <c r="N19" i="1" s="1"/>
  <c r="M20" i="1"/>
  <c r="N20" i="1" s="1"/>
  <c r="N21" i="1"/>
  <c r="N13" i="1"/>
  <c r="J13" i="1"/>
  <c r="F16" i="3" l="1"/>
  <c r="F15" i="3"/>
  <c r="E18" i="3"/>
  <c r="F18" i="3" s="1"/>
  <c r="E15" i="3"/>
  <c r="E17" i="3" s="1"/>
  <c r="D15" i="3"/>
  <c r="D17" i="3" s="1"/>
  <c r="D18" i="3"/>
  <c r="L116" i="1"/>
  <c r="N11" i="1"/>
  <c r="N40" i="1"/>
  <c r="N29" i="1"/>
  <c r="N22" i="1"/>
  <c r="N17" i="1"/>
  <c r="M116" i="1"/>
  <c r="F17" i="3" l="1"/>
  <c r="N16" i="1"/>
  <c r="N15" i="1" s="1"/>
  <c r="N116" i="1" s="1"/>
</calcChain>
</file>

<file path=xl/sharedStrings.xml><?xml version="1.0" encoding="utf-8"?>
<sst xmlns="http://schemas.openxmlformats.org/spreadsheetml/2006/main" count="415" uniqueCount="221">
  <si>
    <t>Obra</t>
  </si>
  <si>
    <t>B.D.I.</t>
  </si>
  <si>
    <t>Encargos Sociais</t>
  </si>
  <si>
    <t>MUNICIPIO DE IRANI - SUBESTAÇÃO GINÁSIO MODESTO TORTELLI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</si>
  <si>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</si>
  <si>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</si>
  <si>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</si>
  <si>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</si>
  <si>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</si>
  <si>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</si>
  <si>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</si>
  <si>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</si>
  <si>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M. O.</t>
  </si>
  <si>
    <t>EQ.</t>
  </si>
  <si>
    <t>MAT.</t>
  </si>
  <si>
    <t>ADMINISTRAÇÃO DA OBRA</t>
  </si>
  <si>
    <t>1.1</t>
  </si>
  <si>
    <t>SINAPI</t>
  </si>
  <si>
    <t>FORNECIMENTO E INSTALAÇÃO DE PLACA DE OBRA COM CHAPA GALVANIZADA E ESTRUTURA DE MADEIRA. AF_03/2022_PS</t>
  </si>
  <si>
    <t>m²</t>
  </si>
  <si>
    <t>1.2</t>
  </si>
  <si>
    <t>05.07.050</t>
  </si>
  <si>
    <t>CPOS/CDH U</t>
  </si>
  <si>
    <t>Remoção de entulho de obra com caçamba metálica - material volumoso e misturado por alvenaria, terra, madeira, papel, plástico e metal</t>
  </si>
  <si>
    <t>m³</t>
  </si>
  <si>
    <t>1.3</t>
  </si>
  <si>
    <t>LIMPEZA FINAL DA OBRA</t>
  </si>
  <si>
    <t>SUBESTAÇÃO DE ENERGIA E CABINE DE MEDIÇÃO</t>
  </si>
  <si>
    <t>2.1</t>
  </si>
  <si>
    <t>SUBESTAÇÃO</t>
  </si>
  <si>
    <t>2.1.1</t>
  </si>
  <si>
    <t>Sapatas</t>
  </si>
  <si>
    <t>2.1.1.1</t>
  </si>
  <si>
    <t>ESCAVAÇÃO MANUAL PARA BLOCO DE COROAMENTO OU SAPATA (INCLUINDO ESCAVAÇÃO PARA COLOCAÇÃO DE FÔRMAS). AF_01/2024</t>
  </si>
  <si>
    <t>2.1.1.2</t>
  </si>
  <si>
    <t>LASTRO DE CONCRETO MAGRO, APLICADO EM BLOCOS DE COROAMENTO OU SAPATAS, ESPESSURA DE 5 CM. AF_01/2024</t>
  </si>
  <si>
    <t>2.1.1.3</t>
  </si>
  <si>
    <t>CIV- 001</t>
  </si>
  <si>
    <t>Próprio</t>
  </si>
  <si>
    <t>KG</t>
  </si>
  <si>
    <t>2.1.1.4</t>
  </si>
  <si>
    <t>CONCRETAGEM DE SAPATA, FCK 30 MPA, COM USO DE BOMBA - LANÇAMENTO, ADENSAMENTO E ACABAMENTO. AF_01/2024</t>
  </si>
  <si>
    <t>2.1.2</t>
  </si>
  <si>
    <t>Viga de fundação e de respaldo</t>
  </si>
  <si>
    <t>2.1.2.1</t>
  </si>
  <si>
    <t>2.1.2.2</t>
  </si>
  <si>
    <t>CIV- 0021</t>
  </si>
  <si>
    <t>ARMAÇÃO DE ESTRIBO PARA VIGA BALDRAME UTILIZANDO AÇO CA-60 DE 5,0 MM - FORNECIMENTO E INSTALAÇÃO/MONTAGEM</t>
  </si>
  <si>
    <t>2.1.2.3</t>
  </si>
  <si>
    <t>CIV- 0022</t>
  </si>
  <si>
    <t>2.1.2.4</t>
  </si>
  <si>
    <t>2.1.3</t>
  </si>
  <si>
    <t>Pilares</t>
  </si>
  <si>
    <t>2.1.3.1</t>
  </si>
  <si>
    <t>ORSE</t>
  </si>
  <si>
    <t>Fornecimento e implantação de pilar em concreto pré-moldado, h.útil = 3,50m, seção = 20x20cm, bloco de fundação = 60x70x50cm</t>
  </si>
  <si>
    <t>un</t>
  </si>
  <si>
    <t>2.1.4</t>
  </si>
  <si>
    <t>Alvenarias, Piso e Fechamentos</t>
  </si>
  <si>
    <t>2.1.4.1</t>
  </si>
  <si>
    <t>EMOP</t>
  </si>
  <si>
    <t>2.1.4.2</t>
  </si>
  <si>
    <t>2.1.4.3</t>
  </si>
  <si>
    <t>2.1.4.4</t>
  </si>
  <si>
    <t>2.1.4.5</t>
  </si>
  <si>
    <t>2.1.4.6</t>
  </si>
  <si>
    <t>PORTA EM ALUMÍNIO DE ABRIR TIPO VENEZIANA COM GUARNIÇÃO, FIXAÇÃO COM PARAFUSOS - FORNECIMENTO E INSTALAÇÃO. AF_12/2019</t>
  </si>
  <si>
    <t>2.1.4.7</t>
  </si>
  <si>
    <t>UN</t>
  </si>
  <si>
    <t>2.1.4.8</t>
  </si>
  <si>
    <t>2.1.5</t>
  </si>
  <si>
    <t>Laje</t>
  </si>
  <si>
    <t>2.1.5.1</t>
  </si>
  <si>
    <t>LAJE PRÉ-MOLDADA UNIDIRECIONAL, BIAPOIADA, PARA FORRO, ENCHIMENTO EM CERÂMICA, VIGOTA CONVENCIONAL, ALTURA TOTAL DA LAJE (ENCHIMENTO+CAPA) = (8+3). AF_11/2020_PA</t>
  </si>
  <si>
    <t>2.2</t>
  </si>
  <si>
    <t>MATERIAIS ELÉTRICOS</t>
  </si>
  <si>
    <t>2.2.1</t>
  </si>
  <si>
    <t>2.2.2</t>
  </si>
  <si>
    <t>COMP-10</t>
  </si>
  <si>
    <t>2.2.3</t>
  </si>
  <si>
    <t>COMP-08</t>
  </si>
  <si>
    <t>2.2.4</t>
  </si>
  <si>
    <t>COMP-06</t>
  </si>
  <si>
    <t>CAIXA PARA TRANSFORMADORES DE CORRENTE TIPO TC2 (ALUMÍMIO) 75x68x25 PADRÃO CELESC - FORNECIMENTO E INSTALAÇÃO</t>
  </si>
  <si>
    <t>2.2.5</t>
  </si>
  <si>
    <t>COMP-11</t>
  </si>
  <si>
    <t>MESA RETRATIL - PADRÃO CELESC</t>
  </si>
  <si>
    <t>2.2.6</t>
  </si>
  <si>
    <t>COMP-09</t>
  </si>
  <si>
    <t>CAIXA BEP DPS 26x52x20 - FORNECIMENTO E INSTALAÇÃO</t>
  </si>
  <si>
    <t>2.2.7</t>
  </si>
  <si>
    <t>M</t>
  </si>
  <si>
    <t>2.2.8</t>
  </si>
  <si>
    <t>Cabeçote de alumínio de 4" - Fornecimento</t>
  </si>
  <si>
    <t>Un</t>
  </si>
  <si>
    <t>2.2.9</t>
  </si>
  <si>
    <t>CURVA 90 GRAUS PARA ELETRODUTO, PVC, ROSCÁVEL, DN 110 MM (4"), PARA REDE ENTERRADA DE DISTRIBUIÇÃO DE ENERGIA ELÉTRICA - FORNECIMENTO E INSTALAÇÃO. AF_12/2021</t>
  </si>
  <si>
    <t>ELETRODUTO RÍGIDO SOLDÁVEL, PVC, DN 25 MM (3/4"), APARENTE - FORNECIMENTO E INSTALAÇÃO. AF_10/2022_PS</t>
  </si>
  <si>
    <t>Luminária sobrepor quadrada  Led 40W*, 6500K G- Light ou similar</t>
  </si>
  <si>
    <t>Plafon E-27</t>
  </si>
  <si>
    <t>Interruptor 01 seção simples, de embutir, com placa, conjugado com tomada 2p+t, ABNT, 10A, inclusive caixa pvc 4x2</t>
  </si>
  <si>
    <t>Cabo de cobre flexível isolado, seção  2,5mm², 450/ 750v / 70°c</t>
  </si>
  <si>
    <t>m</t>
  </si>
  <si>
    <t>EL - 0312</t>
  </si>
  <si>
    <t>CAIXA DE INSPEÇAO  - FORNECIMENTO E INSTALAÇÃO</t>
  </si>
  <si>
    <t>EL - 0313</t>
  </si>
  <si>
    <t>SBC</t>
  </si>
  <si>
    <t>ISOLADOR EPOXY 30x40mm COM ROSCA 0900593 ESAB</t>
  </si>
  <si>
    <t>SETOP</t>
  </si>
  <si>
    <t>BARRA CHATA DE COBRE 3/4" X 3/16" X 3M</t>
  </si>
  <si>
    <t>U</t>
  </si>
  <si>
    <t>PARAFUSO LENTILHA 42x13mm COM PORCA E ARRUELA</t>
  </si>
  <si>
    <t>PARAFUSO SEXTAVADO D = 1/4" X 5/8"</t>
  </si>
  <si>
    <t>CABO DE COBRE FLEXÍVEL ISOLADO, 25 MM², ANTI-CHAMA 0,6/1,0 KV, PARA REDE ENTERRADA DE DISTRIBUIÇÃO DE ENERGIA ELÉTRICA - FORNECIMENTO E INSTALAÇÃO. AF_12/2021</t>
  </si>
  <si>
    <t>Remoção de poste de concreto armado seção circular ou duplo T - Rev. 01</t>
  </si>
  <si>
    <t>SEDOP</t>
  </si>
  <si>
    <t>Cinta de poste circular 240 mm</t>
  </si>
  <si>
    <t>TRILHO DIN BARRA DE 2 METROS FORNECIMENTO E INSTALAÇÃO</t>
  </si>
  <si>
    <t>EL - 0311</t>
  </si>
  <si>
    <t>DISPOSITIVO DPS - FORNECIMENTO E INSTALAÇÃO</t>
  </si>
  <si>
    <t>EL - 0318</t>
  </si>
  <si>
    <t>AGESUL</t>
  </si>
  <si>
    <t>Cinta de poste circular 250 mm</t>
  </si>
  <si>
    <t>Fornecimento de arruela quadrada 38 mm c/ furo 18 mm</t>
  </si>
  <si>
    <t>Cabo de cobre nú 35 mm2 - fornecimento e assentamento (3,16m/kg)</t>
  </si>
  <si>
    <t>kg</t>
  </si>
  <si>
    <t>Poste circular de concreto 11/600 - Fornecimento</t>
  </si>
  <si>
    <t>Concha olhal em aço forjado</t>
  </si>
  <si>
    <t>Fornecimento de manilha sapatilha em ferro nodular galvanizado</t>
  </si>
  <si>
    <t>ISOLADOR DE ANCORAGEM POLIMÉRICO 15KV</t>
  </si>
  <si>
    <t>Poste de concreto duplo T (DT) 11/400 - fornecimento</t>
  </si>
  <si>
    <t>Laço pré-formada para CB 2 AWG</t>
  </si>
  <si>
    <t>Poste de concreto duplo T (DT) 12/300 - fornecimento</t>
  </si>
  <si>
    <t>CRUZETA DE CONCRETO PADRAO 2,40M</t>
  </si>
  <si>
    <t>Fornecimento de conector cunha p/c 2-2, 4-1/0 awg</t>
  </si>
  <si>
    <t>Para raio de distribuição de tensão 15 KV</t>
  </si>
  <si>
    <t>Fornecimento e instalação de mão francesa simples 200 mm</t>
  </si>
  <si>
    <t>Extintor de incendio CO2-6kg</t>
  </si>
  <si>
    <t>Alça preformada para cabo de alumínio 2AWG</t>
  </si>
  <si>
    <t>Bucha e arruela de aluminio de 4"</t>
  </si>
  <si>
    <t>Cabo de cobre nú 50 mm2 - fornecimento e assentamento (2,27m/kg)</t>
  </si>
  <si>
    <t>73780/001</t>
  </si>
  <si>
    <t>CHAVE FUSIVEL UNIPOLAR, 15KV - 100A, EQUIPADA COM COMANDO PARA HASTE DE MANOBRA .       FORNECIMENTO E INSTALAÇÃO.</t>
  </si>
  <si>
    <t>Cruzeta de concreto tipo T 2400 mm 400 Kgf, fornecimento</t>
  </si>
  <si>
    <t>Isolador pilar porcelana 34KV</t>
  </si>
  <si>
    <t>IT 05.98.0200</t>
  </si>
  <si>
    <t>SCO</t>
  </si>
  <si>
    <t>Fixacao suspensa de tubulacoes de diametros variaveis, atraves de fita metalica galvanizada, perfurada, tipo Walsiwa.</t>
  </si>
  <si>
    <t>TRANSFORMADOR DE DISTRIBUIÇÃO, 112,5 KVA, TRIFÁSICO, 60 HZ, CLASSE 15 KV, IMERSO EM ÓLEO MINERAL, INSTALAÇÃO EM POSTE (NÃO INCLUSO SUPORTE) - FORNECIMENTO E INSTALAÇÃO. AF_12/2020</t>
  </si>
  <si>
    <t>CABO DE COBRE FLEXÍVEL ISOLADO, 70 MM², 0,6/1,0 KV, PARA REDE AÉREA DE DISTRIBUIÇÃO DE ENERGIA ELÉTRICA DE BAIXA TENSÃO - FORNECIMENTO E INSTALAÇÃO. AF_07/2020</t>
  </si>
  <si>
    <t>Terminal de compressão para cabo de  70 mm2 - fornecimento e instalação</t>
  </si>
  <si>
    <t>Fornecimento de elo fusível tipo 5 h, comp.= 500mm</t>
  </si>
  <si>
    <r>
      <rPr>
        <b/>
        <sz val="8"/>
        <rFont val="Arial"/>
        <family val="2"/>
      </rPr>
      <t>Não Desonerado: Horista: 108,32%
Mensalista: 66,04%</t>
    </r>
  </si>
  <si>
    <r>
      <rPr>
        <sz val="8"/>
        <rFont val="Arial"/>
        <family val="2"/>
      </rPr>
      <t>ARMAÇÃO DE SAPATA ISOLADA UTILIZANDO AÇO CA-50 DE 10 MM -
FORNECIMENTO E MONTAGEM/INSTALAÇÃO</t>
    </r>
  </si>
  <si>
    <r>
      <rPr>
        <sz val="8"/>
        <rFont val="Arial"/>
        <family val="2"/>
      </rPr>
      <t>FABRICAÇÃO DE FÔRMA PARA PILARES E ESTRUTURAS SIMILARES, EM
MADEIRA SERRADA, E=25 MM. AF_09/2020</t>
    </r>
  </si>
  <si>
    <r>
      <rPr>
        <sz val="8"/>
        <rFont val="Arial"/>
        <family val="2"/>
      </rPr>
      <t>ARMAÇÃO DE AÇO PARA VIGA UTILIZANDO AÇO CA-50 DE 10 MM -
FORNECIMENTO E MONTAGEM/INSTALAÇÃO</t>
    </r>
  </si>
  <si>
    <r>
      <rPr>
        <sz val="8"/>
        <rFont val="Arial"/>
        <family val="2"/>
      </rPr>
      <t>CONCRETAGEM DE VIGAS E LAJES, FCK=25 MPA, PARA LAJES PREMOLDADAS COM USO DE BOMBA - LANÇAMENTO, ADENSAMENTO E
ACABAMENTO. AF_02/2022_PS</t>
    </r>
  </si>
  <si>
    <r>
      <rPr>
        <sz val="8"/>
        <rFont val="Arial"/>
        <family val="2"/>
      </rPr>
      <t>11.013.0064
0</t>
    </r>
  </si>
  <si>
    <r>
      <rPr>
        <sz val="8"/>
        <rFont val="Arial"/>
        <family val="2"/>
      </rPr>
      <t>PLACAS DE CONCRETO ARMADO PRE-MOLDADAS,COM
FCK=20MPA,ESPESSU RA DE 10CM EM PECAS ACIMA DE 90KG E COLOCACAO COM GUINDASTE</t>
    </r>
  </si>
  <si>
    <r>
      <rPr>
        <sz val="8"/>
        <rFont val="Arial"/>
        <family val="2"/>
      </rPr>
      <t>EXECUÇÃO DE PISO INDUSTRIAL DE CONCRETO ARMADO, FCK = 20 MPA,
ESPESSURA DE 14,0 CM. AF_04/2022</t>
    </r>
  </si>
  <si>
    <r>
      <rPr>
        <sz val="8"/>
        <rFont val="Arial"/>
        <family val="2"/>
      </rPr>
      <t>FUNDO SELADOR ACRÍLICO, APLICAÇÃO MANUAL EM PAREDE, UMA
DEMÃO. AF_04/2023</t>
    </r>
  </si>
  <si>
    <r>
      <rPr>
        <sz val="8"/>
        <rFont val="Arial"/>
        <family val="2"/>
      </rPr>
      <t>FECHADURA DE EMBUTIR COM CILINDRO, EXTERNA, COMPLETA, ACABAMENTO PADRÃO MÉDIO, INCLUSO EXECUÇÃO DE FURO -
FORNECIMENTO E INSTALAÇÃO. AF_12/2019</t>
    </r>
  </si>
  <si>
    <r>
      <rPr>
        <sz val="8"/>
        <rFont val="Arial"/>
        <family val="2"/>
      </rPr>
      <t>HASTE DE ATERRAMENTO, DIÂMETRO 5/8", COM 3 METROS -
FORNECIMENTO E INSTALAÇÃO. AF_08/2023</t>
    </r>
  </si>
  <si>
    <r>
      <rPr>
        <sz val="8"/>
        <rFont val="Arial"/>
        <family val="2"/>
      </rPr>
      <t>ARMAÇÃO SECUNDÁRIA, COM 1 ESTRIBO E 1 ISOLADOR -
FORNECIMENTO E INSTALAÇÃO. AF_07/2020</t>
    </r>
  </si>
  <si>
    <r>
      <rPr>
        <sz val="8"/>
        <rFont val="Arial"/>
        <family val="2"/>
      </rPr>
      <t>SPDA-BAR
015</t>
    </r>
  </si>
  <si>
    <r>
      <rPr>
        <sz val="8"/>
        <rFont val="Arial"/>
        <family val="2"/>
      </rPr>
      <t>AGETOP
CIVIL</t>
    </r>
  </si>
  <si>
    <r>
      <rPr>
        <sz val="8"/>
        <rFont val="Arial"/>
        <family val="2"/>
      </rPr>
      <t>ASSENTAMENTO DE POSTE DE CONCRETO COM COMPRIMENTO NOMINAL DE 12 M, CARGA NOMINAL DE 400 DAN, ENGASTAMENTO BASE CONCRETADA COM 1 M DE CONCRETO E 0,8 M DE SOLO (NÃO INCLUI
FORNECIMENTO). AF_11/2019</t>
    </r>
  </si>
  <si>
    <r>
      <rPr>
        <sz val="8"/>
        <rFont val="Arial"/>
        <family val="2"/>
      </rPr>
      <t>ASSENTAMENTO DE POSTE DE CONCRETO COM COMPRIMENTO NOMINAL DE 11 M, CARGA NOMINAL DE 400 DAN, ENGASTAMENTO BASE CONCRETADA COM 1 M DE CONCRETO E 0,7 M DE SOLO (NÃO INCLUI
FORNECIMENTO). AF_11/2019</t>
    </r>
  </si>
  <si>
    <r>
      <rPr>
        <sz val="8"/>
        <rFont val="Arial"/>
        <family val="2"/>
      </rPr>
      <t>ASSENTAMENTO DE POSTE DE CONCRETO COM COMPRIMENTO NOMINAL DE 11 M, CARGA NOMINAL DE 600 DAN, ENGASTAMENTO BASE CONCRETADA COM 1 M DE CONCRETO E 0,7 M DE SOLO (NÃO INCLUI
FORNECIMENTO). AF_11/2019</t>
    </r>
  </si>
  <si>
    <r>
      <rPr>
        <sz val="8"/>
        <rFont val="Arial"/>
        <family val="2"/>
      </rPr>
      <t>CAPA PROTETORA 15 KV CONECTOR CUNHA COM ESTRIBO 4-2 AWG / 25-
50MM2</t>
    </r>
  </si>
  <si>
    <r>
      <rPr>
        <sz val="8"/>
        <rFont val="Arial"/>
        <family val="2"/>
      </rPr>
      <t>LUVA PARA ELETRODUTO, PVC, ROSCÁVEL, DN 110 MM (4"), PARA REDE ENTERRADA DE DISTRIBUIÇÃO DE ENERGIA ELÉTRICA - FORNECIMENTO
E INSTALAÇÃO. AF_12/2021</t>
    </r>
  </si>
  <si>
    <r>
      <rPr>
        <sz val="8"/>
        <rFont val="Arial"/>
        <family val="2"/>
      </rPr>
      <t>CONECTOR SPLIT-BOLT, PARA SPDA, PARA CABOS ATÉ 35 MM2 -
FORNECIMENTO E INSTALAÇÃO. AF_08/2023</t>
    </r>
  </si>
  <si>
    <t xml:space="preserve">Planilha Orçamentária </t>
  </si>
  <si>
    <t>PREGÃO ELETRÔNICO Nº 52/2024</t>
  </si>
  <si>
    <t>Totais</t>
  </si>
  <si>
    <t>Disjuntor termomagnetico tripolar 175 A, padrão DIN (Europeu - linha branca),65KA</t>
  </si>
  <si>
    <t>Xanxerê, 13 de Novembro de 2024.</t>
  </si>
  <si>
    <t>__________________________________</t>
  </si>
  <si>
    <t>________________________</t>
  </si>
  <si>
    <t>João Paulo Martins da Costa</t>
  </si>
  <si>
    <t>Thomas Thiago Romário Talaska</t>
  </si>
  <si>
    <t>Engenheiro Eletricista - Responsável Técnico</t>
  </si>
  <si>
    <t>Representante Legal da Proponente</t>
  </si>
  <si>
    <t>CREA: MG-114763 / Visto SC 135218-3</t>
  </si>
  <si>
    <t>CPF 090.554.969-44    RG 4384634</t>
  </si>
  <si>
    <t>CPF: 741.365.692-20</t>
  </si>
  <si>
    <t>CNPJ: 32.786.679/0001-82</t>
  </si>
  <si>
    <t>Total do orçamento</t>
  </si>
  <si>
    <t>Cronograma Físico Financeiro</t>
  </si>
  <si>
    <t>Total Por Etapa</t>
  </si>
  <si>
    <t>30 DIAS</t>
  </si>
  <si>
    <t>60 DIAS</t>
  </si>
  <si>
    <t>90 DIAS</t>
  </si>
  <si>
    <t xml:space="preserve"> 1 </t>
  </si>
  <si>
    <t xml:space="preserve"> 2 </t>
  </si>
  <si>
    <t>Porcentagem</t>
  </si>
  <si>
    <t>Total no período</t>
  </si>
  <si>
    <t>Porcentagem Acumulado</t>
  </si>
  <si>
    <t>Total Acumulado</t>
  </si>
  <si>
    <t>ARGAMASSA PRONTA PARA CONTRAPISO, PREPARO MANUAL. AF_08/2019</t>
  </si>
  <si>
    <t>APLICAÇÃO MANUAL DE TINTA LÁTEX ACRÍLICA EM PAREDE EXTERNAS DE CASAS, DUAS DEMÃOS. AF_03/2024</t>
  </si>
  <si>
    <t>GRADIL EM FERRO FIXADO EM VÃOS DE JANELAS, FORMADO POR BARRAS CHATAS DE 25X4,8 MM. AF_04/2019</t>
  </si>
  <si>
    <t>Disjuntor termomagnetico tripolar 150 A, padrão DIN (Europeu - linha branca),corrente 10 KA</t>
  </si>
  <si>
    <t>CAIXA PARA DISTRIBUIÇÃO GERAL 60x80x25 - PADRÃO CELESC - FORNECIMENTO E INSTALAÇÃO</t>
  </si>
  <si>
    <t>CAIXA PARA MEDIDORES DE DEMANDA TIPO MDR 55X68X25 PADRÃO CELESC - FORNECIMENTO E INSTALAÇÃO</t>
  </si>
  <si>
    <t>ELETRODUTO RÍGIDO ROSCÁVEL, PVC, DN 110 MM (4"), PARA REDE ENTERRADA DE DISTRIBUIÇÃO DE ENERGIA ELÉTRICA - FORNECIMENTO E INSTALAÇÃO. AF_12/2021</t>
  </si>
  <si>
    <t>ELETRODUTO RÍGIDO SOLDÁVEL, PVC, DN 32 MM (1"), APARENTE - FORNECIMENTO E INSTALAÇÃO. AF_10/2022_PS</t>
  </si>
  <si>
    <t>CURVA 90 GRAUS PARA ELETRODUTO, PVC, ROSCÁVEL, DN 32 MM (1"), PARA CIRCUITOS TERMINAIS, INSTALADA EM PAREDE - FORNECIMENTO E INSTALAÇÃO. AF_03/2023</t>
  </si>
  <si>
    <t>LUVA PARA ELETRODUTO, PVC, ROSCÁVEL, DN 32 MM (1"), PARA CIRCUITOS TERMINAIS, INSTALADA EM PAREDE - FORNECIMENTO E INSTALAÇÃO. AF_03/2023</t>
  </si>
  <si>
    <t>LUVA PARA ELETRODUTO, PVC, ROSCÁVEL, DN 25 MM (3/4"), PARA CIRCUITOS TERMINAIS, INSTALADA EM PAREDE - FORNECIMENTO E INSTALAÇÃO. AF_03/2023</t>
  </si>
  <si>
    <t>CAIXA DE INSPEÇAO COM TAMPA EM AÇO  - FORNECIMENTO E INSTALAÇÃO</t>
  </si>
  <si>
    <t>PARAFUSO, COM PORCA, NA(S) ESPECIFICACAO(OES):- CABECA QUADRADA (16 X 150)MM</t>
  </si>
  <si>
    <t>PARAFUSO, COM PORCA, NA(S) ESPECIFICACAO(OES):- CABECA QUADRADA (16 X 250)MM</t>
  </si>
  <si>
    <t>SUPORTE PARA TRANSFORMADOR EM POSTE DE CONCRETO DUPLO T - FORNECIMENTO E INSTALAÇÃO. AF_12/2020</t>
  </si>
  <si>
    <t xml:space="preserve">CABO DE ALUMÍNIO CA 2 AWG </t>
  </si>
  <si>
    <t>PARAFUSO, COM PORCA, NA(S) ESPECIFICACAO(OES):- FRANCES (16 X 45)MM</t>
  </si>
  <si>
    <t>PLACA DE ADVERTENCIA "RISCO DE MORTE ALTA TENSÃO" PADRÃO CELESC FORNECIMENTO E INSTALAÇÃO</t>
  </si>
  <si>
    <t>CABO DE COBRE FLEXÍVEL ISOLADO, 16 MM², ANTI-CHAMA 0,6/1,0 KV, PARA CIRCUITOS TERMINAIS - FORNECIMENTO E INSTALAÇÃO. AF_03/2023</t>
  </si>
  <si>
    <t>CABO DE COBRE FLEXÍVEL ISOLADO, 10 MM², ANTI-CHAMA 0,6/1,0 KV, PARA CIRCUITOS TERMINAIS - FORNECIMENTO E INSTALAÇÃO. AF_03/2023</t>
  </si>
  <si>
    <t>CONECTOR SPLIT-BOLT, PARA SPDA, PARA CABOS ATÉ 50 MM2 - FORNECIMENTO E INSTALAÇÃO. AF_08/2023</t>
  </si>
  <si>
    <t>CURVA 90 GRAUS PARA ELETRODUTO, PVC, ROSCÁVEL, DN 25 MM (3/4"), PARA CIRCUITOS TERMINAIS, INSTALADA EM PAREDE - FORNECIMENTO E INSTALAÇÃO. AF_03/2023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</si>
</sst>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%"/>
    <numFmt numFmtId="165" formatCode="0.0"/>
    <numFmt numFmtId="166" formatCode="m\.d\.yy;@"/>
    <numFmt numFmtId="167" formatCode="000000"/>
    <numFmt numFmtId="168" formatCode="0000"/>
  </numFmts>
  <fonts count="18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7EBF6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shrinkToFit="1"/>
    </xf>
    <xf numFmtId="0" fontId="3" fillId="0" borderId="2" xfId="0" applyFont="1" applyBorder="1" applyAlignment="1">
      <alignment horizontal="right" vertical="top" wrapText="1"/>
    </xf>
    <xf numFmtId="1" fontId="4" fillId="2" borderId="2" xfId="0" applyNumberFormat="1" applyFont="1" applyFill="1" applyBorder="1" applyAlignment="1">
      <alignment horizontal="left" vertical="top" shrinkToFit="1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1" fontId="2" fillId="0" borderId="2" xfId="0" applyNumberFormat="1" applyFont="1" applyBorder="1" applyAlignment="1">
      <alignment horizontal="right" vertical="top" shrinkToFit="1"/>
    </xf>
    <xf numFmtId="0" fontId="5" fillId="0" borderId="2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right" vertical="top" shrinkToFit="1"/>
    </xf>
    <xf numFmtId="2" fontId="2" fillId="0" borderId="2" xfId="0" applyNumberFormat="1" applyFont="1" applyBorder="1" applyAlignment="1">
      <alignment horizontal="right" vertical="top" shrinkToFit="1"/>
    </xf>
    <xf numFmtId="0" fontId="5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center" wrapText="1"/>
    </xf>
    <xf numFmtId="166" fontId="2" fillId="0" borderId="2" xfId="0" applyNumberFormat="1" applyFont="1" applyBorder="1" applyAlignment="1">
      <alignment horizontal="left" vertical="top" shrinkToFit="1"/>
    </xf>
    <xf numFmtId="167" fontId="2" fillId="0" borderId="2" xfId="0" applyNumberFormat="1" applyFont="1" applyBorder="1" applyAlignment="1">
      <alignment horizontal="right" vertical="top" shrinkToFit="1"/>
    </xf>
    <xf numFmtId="0" fontId="2" fillId="0" borderId="2" xfId="0" applyFont="1" applyBorder="1" applyAlignment="1">
      <alignment horizontal="right" vertical="top" wrapText="1"/>
    </xf>
    <xf numFmtId="168" fontId="2" fillId="0" borderId="2" xfId="0" applyNumberFormat="1" applyFont="1" applyBorder="1" applyAlignment="1">
      <alignment horizontal="right" vertical="top" shrinkToFit="1"/>
    </xf>
    <xf numFmtId="1" fontId="2" fillId="0" borderId="2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shrinkToFit="1"/>
    </xf>
    <xf numFmtId="4" fontId="2" fillId="0" borderId="2" xfId="0" applyNumberFormat="1" applyFont="1" applyBorder="1" applyAlignment="1">
      <alignment horizontal="right" vertical="center" shrinkToFit="1"/>
    </xf>
    <xf numFmtId="4" fontId="4" fillId="0" borderId="8" xfId="0" applyNumberFormat="1" applyFont="1" applyBorder="1" applyAlignment="1">
      <alignment horizontal="right" vertical="center" shrinkToFit="1"/>
    </xf>
    <xf numFmtId="0" fontId="3" fillId="0" borderId="8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43" fontId="12" fillId="0" borderId="0" xfId="1" applyFont="1" applyAlignment="1">
      <alignment vertical="center"/>
    </xf>
    <xf numFmtId="0" fontId="12" fillId="0" borderId="0" xfId="0" applyFont="1"/>
    <xf numFmtId="43" fontId="13" fillId="0" borderId="0" xfId="1" applyFont="1" applyAlignment="1">
      <alignment vertical="center"/>
    </xf>
    <xf numFmtId="0" fontId="13" fillId="0" borderId="0" xfId="0" applyFont="1" applyAlignment="1">
      <alignment horizontal="left" vertical="center"/>
    </xf>
    <xf numFmtId="43" fontId="13" fillId="0" borderId="0" xfId="1" applyFont="1" applyFill="1" applyAlignment="1">
      <alignment vertical="center"/>
    </xf>
    <xf numFmtId="43" fontId="12" fillId="0" borderId="0" xfId="1" applyFont="1" applyAlignment="1">
      <alignment horizontal="left" vertical="center"/>
    </xf>
    <xf numFmtId="4" fontId="4" fillId="0" borderId="9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0" fontId="14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164" fontId="15" fillId="0" borderId="0" xfId="0" applyNumberFormat="1" applyFont="1" applyAlignment="1">
      <alignment horizontal="left" vertical="top" shrinkToFit="1"/>
    </xf>
    <xf numFmtId="0" fontId="7" fillId="0" borderId="1" xfId="0" applyFont="1" applyBorder="1" applyAlignment="1">
      <alignment vertical="center" wrapText="1"/>
    </xf>
    <xf numFmtId="0" fontId="7" fillId="3" borderId="9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right" vertical="top" wrapText="1"/>
    </xf>
    <xf numFmtId="9" fontId="15" fillId="0" borderId="9" xfId="2" applyFont="1" applyBorder="1" applyAlignment="1">
      <alignment horizontal="right" vertical="top" wrapText="1"/>
    </xf>
    <xf numFmtId="9" fontId="14" fillId="0" borderId="9" xfId="2" applyFont="1" applyBorder="1" applyAlignment="1">
      <alignment horizontal="right" vertical="top" wrapText="1"/>
    </xf>
    <xf numFmtId="4" fontId="15" fillId="0" borderId="9" xfId="0" applyNumberFormat="1" applyFont="1" applyBorder="1" applyAlignment="1">
      <alignment horizontal="right" vertical="top" wrapText="1"/>
    </xf>
    <xf numFmtId="43" fontId="14" fillId="0" borderId="9" xfId="1" applyFont="1" applyBorder="1" applyAlignment="1">
      <alignment horizontal="right" vertical="top" wrapText="1"/>
    </xf>
    <xf numFmtId="9" fontId="15" fillId="0" borderId="9" xfId="0" applyNumberFormat="1" applyFont="1" applyBorder="1" applyAlignment="1">
      <alignment horizontal="right" vertical="top" wrapText="1"/>
    </xf>
    <xf numFmtId="9" fontId="7" fillId="3" borderId="9" xfId="2" applyFont="1" applyFill="1" applyBorder="1" applyAlignment="1">
      <alignment horizontal="right" vertical="top" wrapText="1"/>
    </xf>
    <xf numFmtId="10" fontId="7" fillId="3" borderId="9" xfId="2" applyNumberFormat="1" applyFont="1" applyFill="1" applyBorder="1" applyAlignment="1">
      <alignment horizontal="right" vertical="top" wrapText="1"/>
    </xf>
    <xf numFmtId="4" fontId="7" fillId="3" borderId="9" xfId="0" applyNumberFormat="1" applyFont="1" applyFill="1" applyBorder="1" applyAlignment="1">
      <alignment horizontal="right" vertical="top" wrapText="1"/>
    </xf>
    <xf numFmtId="43" fontId="7" fillId="3" borderId="9" xfId="0" applyNumberFormat="1" applyFont="1" applyFill="1" applyBorder="1" applyAlignment="1">
      <alignment horizontal="right" vertical="top" wrapText="1"/>
    </xf>
    <xf numFmtId="10" fontId="7" fillId="3" borderId="9" xfId="0" applyNumberFormat="1" applyFont="1" applyFill="1" applyBorder="1" applyAlignment="1">
      <alignment horizontal="right" vertical="top" wrapText="1"/>
    </xf>
    <xf numFmtId="0" fontId="15" fillId="0" borderId="0" xfId="0" applyFont="1" applyAlignment="1">
      <alignment horizontal="left" vertical="top"/>
    </xf>
    <xf numFmtId="43" fontId="17" fillId="0" borderId="0" xfId="1" applyFont="1" applyAlignment="1">
      <alignment vertical="center"/>
    </xf>
    <xf numFmtId="0" fontId="17" fillId="0" borderId="0" xfId="0" applyFont="1"/>
    <xf numFmtId="43" fontId="7" fillId="0" borderId="0" xfId="1" applyFont="1" applyAlignment="1">
      <alignment vertical="center"/>
    </xf>
    <xf numFmtId="0" fontId="7" fillId="0" borderId="0" xfId="0" applyFont="1" applyAlignment="1">
      <alignment horizontal="left" vertical="center"/>
    </xf>
    <xf numFmtId="43" fontId="7" fillId="0" borderId="0" xfId="1" applyFont="1" applyFill="1" applyAlignment="1">
      <alignment vertical="center"/>
    </xf>
    <xf numFmtId="43" fontId="17" fillId="0" borderId="0" xfId="1" applyFont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3" fillId="0" borderId="3" xfId="0" applyFont="1" applyBorder="1" applyAlignment="1">
      <alignment horizontal="left" vertical="top" wrapText="1" indent="2"/>
    </xf>
    <xf numFmtId="0" fontId="3" fillId="0" borderId="4" xfId="0" applyFont="1" applyBorder="1" applyAlignment="1">
      <alignment horizontal="left" vertical="top" wrapText="1" indent="2"/>
    </xf>
    <xf numFmtId="0" fontId="3" fillId="0" borderId="5" xfId="0" applyFont="1" applyBorder="1" applyAlignment="1">
      <alignment horizontal="left" vertical="top" wrapText="1" indent="6"/>
    </xf>
    <xf numFmtId="0" fontId="3" fillId="0" borderId="6" xfId="0" applyFont="1" applyBorder="1" applyAlignment="1">
      <alignment horizontal="left" vertical="top" wrapText="1" indent="6"/>
    </xf>
    <xf numFmtId="0" fontId="3" fillId="0" borderId="7" xfId="0" applyFont="1" applyBorder="1" applyAlignment="1">
      <alignment horizontal="left" vertical="top" wrapText="1" indent="6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 indent="1"/>
    </xf>
    <xf numFmtId="0" fontId="3" fillId="0" borderId="4" xfId="0" applyFont="1" applyBorder="1" applyAlignment="1">
      <alignment horizontal="left" vertical="top" wrapText="1" inden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top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114300</xdr:rowOff>
    </xdr:from>
    <xdr:to>
      <xdr:col>3</xdr:col>
      <xdr:colOff>1466850</xdr:colOff>
      <xdr:row>4</xdr:row>
      <xdr:rowOff>47625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B8C12580-B422-4842-B3C6-0DC2845098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300"/>
          <a:ext cx="18383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1838325</xdr:colOff>
      <xdr:row>4</xdr:row>
      <xdr:rowOff>57150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20728E1-B4B5-4D11-B756-0BDE45720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52400"/>
          <a:ext cx="18383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28"/>
  <sheetViews>
    <sheetView showGridLines="0" tabSelected="1" topLeftCell="A103" workbookViewId="0">
      <selection activeCell="G112" sqref="G112"/>
    </sheetView>
  </sheetViews>
  <sheetFormatPr defaultRowHeight="11.25" x14ac:dyDescent="0.2"/>
  <cols>
    <col min="1" max="1" width="8.5" style="3" customWidth="1"/>
    <col min="2" max="3" width="8.5" style="3" hidden="1" customWidth="1"/>
    <col min="4" max="4" width="52" style="3" customWidth="1"/>
    <col min="5" max="5" width="7.1640625" style="3" customWidth="1"/>
    <col min="6" max="6" width="10" style="3" bestFit="1" customWidth="1"/>
    <col min="7" max="9" width="8.5" style="3" customWidth="1"/>
    <col min="10" max="10" width="8.6640625" style="3" customWidth="1"/>
    <col min="11" max="11" width="9.1640625" style="3" bestFit="1" customWidth="1"/>
    <col min="12" max="12" width="8" style="3" bestFit="1" customWidth="1"/>
    <col min="13" max="13" width="9.1640625" style="3" bestFit="1" customWidth="1"/>
    <col min="14" max="14" width="10.1640625" style="30" bestFit="1" customWidth="1"/>
    <col min="15" max="16384" width="9.33203125" style="3"/>
  </cols>
  <sheetData>
    <row r="2" spans="1:15" ht="12.75" x14ac:dyDescent="0.2">
      <c r="F2" s="74" t="s">
        <v>173</v>
      </c>
      <c r="G2" s="74"/>
      <c r="H2" s="74"/>
      <c r="I2" s="74"/>
      <c r="J2" s="74"/>
      <c r="K2" s="74"/>
      <c r="L2" s="74"/>
    </row>
    <row r="6" spans="1:15" x14ac:dyDescent="0.2">
      <c r="A6" s="1"/>
      <c r="B6" s="1"/>
      <c r="C6" s="1"/>
      <c r="D6" s="2" t="s">
        <v>0</v>
      </c>
      <c r="E6" s="87"/>
      <c r="F6" s="87"/>
      <c r="G6" s="2" t="s">
        <v>1</v>
      </c>
      <c r="H6" s="1"/>
      <c r="I6" s="1"/>
      <c r="J6" s="87" t="s">
        <v>2</v>
      </c>
      <c r="K6" s="87"/>
      <c r="L6" s="1"/>
      <c r="M6" s="1"/>
      <c r="N6" s="31"/>
    </row>
    <row r="7" spans="1:15" ht="22.5" x14ac:dyDescent="0.2">
      <c r="A7" s="4"/>
      <c r="B7" s="4"/>
      <c r="C7" s="4"/>
      <c r="D7" s="15" t="s">
        <v>3</v>
      </c>
      <c r="E7" s="88"/>
      <c r="F7" s="88"/>
      <c r="G7" s="5">
        <v>0.27200000000000002</v>
      </c>
      <c r="H7" s="4"/>
      <c r="I7" s="4"/>
      <c r="J7" s="88" t="s">
        <v>152</v>
      </c>
      <c r="K7" s="88"/>
      <c r="L7" s="4"/>
      <c r="M7" s="4"/>
      <c r="N7" s="31"/>
    </row>
    <row r="8" spans="1:15" ht="12.75" x14ac:dyDescent="0.2">
      <c r="A8" s="89" t="s">
        <v>172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29"/>
    </row>
    <row r="9" spans="1:15" x14ac:dyDescent="0.2">
      <c r="A9" s="83" t="s">
        <v>4</v>
      </c>
      <c r="B9" s="85" t="s">
        <v>5</v>
      </c>
      <c r="C9" s="83" t="s">
        <v>6</v>
      </c>
      <c r="D9" s="83" t="s">
        <v>7</v>
      </c>
      <c r="E9" s="83" t="s">
        <v>8</v>
      </c>
      <c r="F9" s="75" t="s">
        <v>9</v>
      </c>
      <c r="G9" s="77" t="s">
        <v>10</v>
      </c>
      <c r="H9" s="78"/>
      <c r="I9" s="78"/>
      <c r="J9" s="79"/>
      <c r="K9" s="80" t="s">
        <v>11</v>
      </c>
      <c r="L9" s="81"/>
      <c r="M9" s="81"/>
      <c r="N9" s="82"/>
    </row>
    <row r="10" spans="1:15" x14ac:dyDescent="0.2">
      <c r="A10" s="84"/>
      <c r="B10" s="86"/>
      <c r="C10" s="84"/>
      <c r="D10" s="84"/>
      <c r="E10" s="84"/>
      <c r="F10" s="76"/>
      <c r="G10" s="6" t="s">
        <v>12</v>
      </c>
      <c r="H10" s="6" t="s">
        <v>13</v>
      </c>
      <c r="I10" s="6" t="s">
        <v>14</v>
      </c>
      <c r="J10" s="6" t="s">
        <v>11</v>
      </c>
      <c r="K10" s="6" t="s">
        <v>12</v>
      </c>
      <c r="L10" s="6" t="s">
        <v>13</v>
      </c>
      <c r="M10" s="6" t="s">
        <v>14</v>
      </c>
      <c r="N10" s="32" t="s">
        <v>11</v>
      </c>
    </row>
    <row r="11" spans="1:15" x14ac:dyDescent="0.2">
      <c r="A11" s="7">
        <v>1</v>
      </c>
      <c r="B11" s="8"/>
      <c r="C11" s="8"/>
      <c r="D11" s="9" t="s">
        <v>15</v>
      </c>
      <c r="E11" s="8"/>
      <c r="F11" s="8"/>
      <c r="G11" s="8"/>
      <c r="H11" s="8"/>
      <c r="I11" s="8"/>
      <c r="J11" s="8"/>
      <c r="K11" s="8"/>
      <c r="L11" s="8"/>
      <c r="M11" s="8"/>
      <c r="N11" s="33">
        <f>SUM(N12:N14)</f>
        <v>1363.0499999999997</v>
      </c>
    </row>
    <row r="12" spans="1:15" ht="33.75" x14ac:dyDescent="0.2">
      <c r="A12" s="16" t="s">
        <v>16</v>
      </c>
      <c r="B12" s="17">
        <v>103689</v>
      </c>
      <c r="C12" s="16" t="s">
        <v>17</v>
      </c>
      <c r="D12" s="16" t="s">
        <v>18</v>
      </c>
      <c r="E12" s="18" t="s">
        <v>19</v>
      </c>
      <c r="F12" s="19">
        <v>2.5</v>
      </c>
      <c r="G12" s="20">
        <v>38.293999999999997</v>
      </c>
      <c r="H12" s="20">
        <v>0</v>
      </c>
      <c r="I12" s="20">
        <v>290.27179999999998</v>
      </c>
      <c r="J12" s="20">
        <f>I12+H12+G12</f>
        <v>328.56579999999997</v>
      </c>
      <c r="K12" s="20">
        <f>ROUND(G12*F12,2)</f>
        <v>95.74</v>
      </c>
      <c r="L12" s="20">
        <f>H12*F12</f>
        <v>0</v>
      </c>
      <c r="M12" s="20">
        <f>ROUND(I12*F12,2)</f>
        <v>725.68</v>
      </c>
      <c r="N12" s="34">
        <f>M12+L12+K12</f>
        <v>821.42</v>
      </c>
    </row>
    <row r="13" spans="1:15" ht="33.75" x14ac:dyDescent="0.2">
      <c r="A13" s="16" t="s">
        <v>20</v>
      </c>
      <c r="B13" s="21" t="s">
        <v>21</v>
      </c>
      <c r="C13" s="16" t="s">
        <v>22</v>
      </c>
      <c r="D13" s="16" t="s">
        <v>23</v>
      </c>
      <c r="E13" s="18" t="s">
        <v>24</v>
      </c>
      <c r="F13" s="17">
        <v>3</v>
      </c>
      <c r="G13" s="20">
        <v>13.3988</v>
      </c>
      <c r="H13" s="20">
        <v>0</v>
      </c>
      <c r="I13" s="20">
        <v>111.60199999999999</v>
      </c>
      <c r="J13" s="20">
        <f t="shared" ref="J13:J14" si="0">I13+H13+G13</f>
        <v>125.00079999999998</v>
      </c>
      <c r="K13" s="20">
        <f t="shared" ref="K13:K14" si="1">ROUND(G13*F13,2)</f>
        <v>40.200000000000003</v>
      </c>
      <c r="L13" s="20">
        <f t="shared" ref="L13:L14" si="2">H13*F13</f>
        <v>0</v>
      </c>
      <c r="M13" s="20">
        <f t="shared" ref="M13:M14" si="3">ROUND(I13*F13,2)</f>
        <v>334.81</v>
      </c>
      <c r="N13" s="34">
        <f t="shared" ref="N13:N14" si="4">M13+L13+K13</f>
        <v>375.01</v>
      </c>
    </row>
    <row r="14" spans="1:15" x14ac:dyDescent="0.2">
      <c r="A14" s="16" t="s">
        <v>25</v>
      </c>
      <c r="B14" s="17">
        <v>9537</v>
      </c>
      <c r="C14" s="16" t="s">
        <v>17</v>
      </c>
      <c r="D14" s="16" t="s">
        <v>26</v>
      </c>
      <c r="E14" s="18" t="s">
        <v>19</v>
      </c>
      <c r="F14" s="17">
        <v>40</v>
      </c>
      <c r="G14" s="20">
        <v>2.7059999999999995</v>
      </c>
      <c r="H14" s="20">
        <v>0</v>
      </c>
      <c r="I14" s="20">
        <v>1.4596</v>
      </c>
      <c r="J14" s="20">
        <f t="shared" si="0"/>
        <v>4.1655999999999995</v>
      </c>
      <c r="K14" s="20">
        <f t="shared" si="1"/>
        <v>108.24</v>
      </c>
      <c r="L14" s="20">
        <f t="shared" si="2"/>
        <v>0</v>
      </c>
      <c r="M14" s="20">
        <f t="shared" si="3"/>
        <v>58.38</v>
      </c>
      <c r="N14" s="34">
        <f t="shared" si="4"/>
        <v>166.62</v>
      </c>
    </row>
    <row r="15" spans="1:15" x14ac:dyDescent="0.2">
      <c r="A15" s="7">
        <v>2</v>
      </c>
      <c r="B15" s="8"/>
      <c r="C15" s="8"/>
      <c r="D15" s="9" t="s">
        <v>27</v>
      </c>
      <c r="E15" s="8"/>
      <c r="F15" s="8"/>
      <c r="G15" s="8"/>
      <c r="H15" s="8"/>
      <c r="I15" s="8"/>
      <c r="J15" s="8"/>
      <c r="K15" s="8"/>
      <c r="L15" s="8"/>
      <c r="M15" s="8"/>
      <c r="N15" s="33">
        <f>N16+N40</f>
        <v>95636.950200000007</v>
      </c>
    </row>
    <row r="16" spans="1:15" x14ac:dyDescent="0.2">
      <c r="A16" s="9" t="s">
        <v>28</v>
      </c>
      <c r="B16" s="8"/>
      <c r="C16" s="8"/>
      <c r="D16" s="9" t="s">
        <v>29</v>
      </c>
      <c r="E16" s="8"/>
      <c r="F16" s="8"/>
      <c r="G16" s="8"/>
      <c r="H16" s="8"/>
      <c r="I16" s="8"/>
      <c r="J16" s="8"/>
      <c r="K16" s="8"/>
      <c r="L16" s="8"/>
      <c r="M16" s="8"/>
      <c r="N16" s="33">
        <f>N17+N22+N27+N29+N38</f>
        <v>22598.825000000001</v>
      </c>
    </row>
    <row r="17" spans="1:14" x14ac:dyDescent="0.2">
      <c r="A17" s="9" t="s">
        <v>30</v>
      </c>
      <c r="B17" s="8"/>
      <c r="C17" s="8"/>
      <c r="D17" s="9" t="s">
        <v>31</v>
      </c>
      <c r="E17" s="8"/>
      <c r="F17" s="8"/>
      <c r="G17" s="8"/>
      <c r="H17" s="8"/>
      <c r="I17" s="8"/>
      <c r="J17" s="8"/>
      <c r="K17" s="8"/>
      <c r="L17" s="8"/>
      <c r="M17" s="8"/>
      <c r="N17" s="33">
        <f>SUM(N18:N21)</f>
        <v>3483.84</v>
      </c>
    </row>
    <row r="18" spans="1:14" ht="33.75" x14ac:dyDescent="0.2">
      <c r="A18" s="16" t="s">
        <v>32</v>
      </c>
      <c r="B18" s="17">
        <v>96523</v>
      </c>
      <c r="C18" s="16" t="s">
        <v>17</v>
      </c>
      <c r="D18" s="16" t="s">
        <v>33</v>
      </c>
      <c r="E18" s="18" t="s">
        <v>24</v>
      </c>
      <c r="F18" s="17">
        <v>3</v>
      </c>
      <c r="G18" s="20">
        <v>87.575999999999993</v>
      </c>
      <c r="H18" s="20">
        <v>0</v>
      </c>
      <c r="I18" s="20">
        <v>17.137999999999998</v>
      </c>
      <c r="J18" s="20">
        <f t="shared" ref="J18:J21" si="5">I18+H18+G18</f>
        <v>104.714</v>
      </c>
      <c r="K18" s="20">
        <f t="shared" ref="K18:K21" si="6">ROUND(G18*F18,2)</f>
        <v>262.73</v>
      </c>
      <c r="L18" s="20">
        <f t="shared" ref="L18:L21" si="7">H18*F18</f>
        <v>0</v>
      </c>
      <c r="M18" s="20">
        <f t="shared" ref="M18:M21" si="8">ROUND(I18*F18,2)</f>
        <v>51.41</v>
      </c>
      <c r="N18" s="34">
        <f t="shared" ref="N18:N21" si="9">M18+L18+K18</f>
        <v>314.14</v>
      </c>
    </row>
    <row r="19" spans="1:14" ht="33.75" x14ac:dyDescent="0.2">
      <c r="A19" s="16" t="s">
        <v>34</v>
      </c>
      <c r="B19" s="17">
        <v>96619</v>
      </c>
      <c r="C19" s="16" t="s">
        <v>17</v>
      </c>
      <c r="D19" s="16" t="s">
        <v>35</v>
      </c>
      <c r="E19" s="18" t="s">
        <v>19</v>
      </c>
      <c r="F19" s="17">
        <v>3</v>
      </c>
      <c r="G19" s="20">
        <v>17.154399999999999</v>
      </c>
      <c r="H19" s="20">
        <v>0</v>
      </c>
      <c r="I19" s="20">
        <v>28.429400000000001</v>
      </c>
      <c r="J19" s="20">
        <f t="shared" si="5"/>
        <v>45.583799999999997</v>
      </c>
      <c r="K19" s="20">
        <f t="shared" si="6"/>
        <v>51.46</v>
      </c>
      <c r="L19" s="20">
        <f t="shared" si="7"/>
        <v>0</v>
      </c>
      <c r="M19" s="20">
        <f t="shared" si="8"/>
        <v>85.29</v>
      </c>
      <c r="N19" s="34">
        <f t="shared" si="9"/>
        <v>136.75</v>
      </c>
    </row>
    <row r="20" spans="1:14" ht="33.75" x14ac:dyDescent="0.2">
      <c r="A20" s="16" t="s">
        <v>36</v>
      </c>
      <c r="B20" s="21" t="s">
        <v>37</v>
      </c>
      <c r="C20" s="16" t="s">
        <v>38</v>
      </c>
      <c r="D20" s="22" t="s">
        <v>153</v>
      </c>
      <c r="E20" s="18" t="s">
        <v>39</v>
      </c>
      <c r="F20" s="17">
        <v>21</v>
      </c>
      <c r="G20" s="20">
        <v>3.2963999999999993</v>
      </c>
      <c r="H20" s="20">
        <v>0</v>
      </c>
      <c r="I20" s="20">
        <v>20.040800000000001</v>
      </c>
      <c r="J20" s="20">
        <f t="shared" si="5"/>
        <v>23.337199999999999</v>
      </c>
      <c r="K20" s="20">
        <f t="shared" si="6"/>
        <v>69.22</v>
      </c>
      <c r="L20" s="20">
        <f t="shared" si="7"/>
        <v>0</v>
      </c>
      <c r="M20" s="20">
        <f t="shared" si="8"/>
        <v>420.86</v>
      </c>
      <c r="N20" s="34">
        <f t="shared" si="9"/>
        <v>490.08000000000004</v>
      </c>
    </row>
    <row r="21" spans="1:14" ht="33.75" x14ac:dyDescent="0.2">
      <c r="A21" s="16" t="s">
        <v>40</v>
      </c>
      <c r="B21" s="17">
        <v>96558</v>
      </c>
      <c r="C21" s="16" t="s">
        <v>17</v>
      </c>
      <c r="D21" s="16" t="s">
        <v>41</v>
      </c>
      <c r="E21" s="18" t="s">
        <v>24</v>
      </c>
      <c r="F21" s="17">
        <v>3</v>
      </c>
      <c r="G21" s="20">
        <v>33.464199999999998</v>
      </c>
      <c r="H21" s="20">
        <v>0</v>
      </c>
      <c r="I21" s="20">
        <v>814.16159999999991</v>
      </c>
      <c r="J21" s="20">
        <f t="shared" si="5"/>
        <v>847.62579999999991</v>
      </c>
      <c r="K21" s="20">
        <f t="shared" si="6"/>
        <v>100.39</v>
      </c>
      <c r="L21" s="20">
        <f t="shared" si="7"/>
        <v>0</v>
      </c>
      <c r="M21" s="20">
        <f t="shared" si="8"/>
        <v>2442.48</v>
      </c>
      <c r="N21" s="34">
        <f t="shared" si="9"/>
        <v>2542.87</v>
      </c>
    </row>
    <row r="22" spans="1:14" x14ac:dyDescent="0.2">
      <c r="A22" s="9" t="s">
        <v>42</v>
      </c>
      <c r="B22" s="8"/>
      <c r="C22" s="8"/>
      <c r="D22" s="9" t="s">
        <v>43</v>
      </c>
      <c r="E22" s="8"/>
      <c r="F22" s="8"/>
      <c r="G22" s="8"/>
      <c r="H22" s="8"/>
      <c r="I22" s="8"/>
      <c r="J22" s="8"/>
      <c r="K22" s="8"/>
      <c r="L22" s="8"/>
      <c r="M22" s="8"/>
      <c r="N22" s="33">
        <f>SUM(N23:N26)</f>
        <v>2878.7799999999997</v>
      </c>
    </row>
    <row r="23" spans="1:14" ht="33.75" x14ac:dyDescent="0.2">
      <c r="A23" s="16" t="s">
        <v>44</v>
      </c>
      <c r="B23" s="17">
        <v>92269</v>
      </c>
      <c r="C23" s="16" t="s">
        <v>17</v>
      </c>
      <c r="D23" s="22" t="s">
        <v>154</v>
      </c>
      <c r="E23" s="18" t="s">
        <v>19</v>
      </c>
      <c r="F23" s="17">
        <v>4</v>
      </c>
      <c r="G23" s="20">
        <v>27.248599999999996</v>
      </c>
      <c r="H23" s="20">
        <v>0</v>
      </c>
      <c r="I23" s="20">
        <v>120.376</v>
      </c>
      <c r="J23" s="20">
        <f t="shared" ref="J23:J26" si="10">I23+H23+G23</f>
        <v>147.62459999999999</v>
      </c>
      <c r="K23" s="20">
        <f t="shared" ref="K23:K26" si="11">ROUND(G23*F23,2)</f>
        <v>108.99</v>
      </c>
      <c r="L23" s="20">
        <f t="shared" ref="L23:L26" si="12">H23*F23</f>
        <v>0</v>
      </c>
      <c r="M23" s="20">
        <f t="shared" ref="M23:M26" si="13">ROUND(I23*F23,2)</f>
        <v>481.5</v>
      </c>
      <c r="N23" s="34">
        <f t="shared" ref="N23:N26" si="14">M23+L23+K23</f>
        <v>590.49</v>
      </c>
    </row>
    <row r="24" spans="1:14" ht="33.75" x14ac:dyDescent="0.2">
      <c r="A24" s="16" t="s">
        <v>45</v>
      </c>
      <c r="B24" s="21" t="s">
        <v>46</v>
      </c>
      <c r="C24" s="16" t="s">
        <v>38</v>
      </c>
      <c r="D24" s="16" t="s">
        <v>47</v>
      </c>
      <c r="E24" s="18" t="s">
        <v>39</v>
      </c>
      <c r="F24" s="17">
        <v>12</v>
      </c>
      <c r="G24" s="20">
        <v>5.5186000000000002</v>
      </c>
      <c r="H24" s="20">
        <v>0</v>
      </c>
      <c r="I24" s="20">
        <v>14.4648</v>
      </c>
      <c r="J24" s="20">
        <f t="shared" si="10"/>
        <v>19.9834</v>
      </c>
      <c r="K24" s="20">
        <f t="shared" si="11"/>
        <v>66.22</v>
      </c>
      <c r="L24" s="20">
        <f t="shared" si="12"/>
        <v>0</v>
      </c>
      <c r="M24" s="20">
        <f t="shared" si="13"/>
        <v>173.58</v>
      </c>
      <c r="N24" s="34">
        <f t="shared" si="14"/>
        <v>239.8</v>
      </c>
    </row>
    <row r="25" spans="1:14" ht="33.75" x14ac:dyDescent="0.2">
      <c r="A25" s="16" t="s">
        <v>48</v>
      </c>
      <c r="B25" s="21" t="s">
        <v>49</v>
      </c>
      <c r="C25" s="16" t="s">
        <v>38</v>
      </c>
      <c r="D25" s="22" t="s">
        <v>155</v>
      </c>
      <c r="E25" s="18" t="s">
        <v>39</v>
      </c>
      <c r="F25" s="17">
        <v>56</v>
      </c>
      <c r="G25" s="20">
        <v>3.0913999999999997</v>
      </c>
      <c r="H25" s="20">
        <v>0</v>
      </c>
      <c r="I25" s="20">
        <v>19.9834</v>
      </c>
      <c r="J25" s="20">
        <f t="shared" si="10"/>
        <v>23.0748</v>
      </c>
      <c r="K25" s="20">
        <f t="shared" si="11"/>
        <v>173.12</v>
      </c>
      <c r="L25" s="20">
        <f t="shared" si="12"/>
        <v>0</v>
      </c>
      <c r="M25" s="20">
        <f t="shared" si="13"/>
        <v>1119.07</v>
      </c>
      <c r="N25" s="34">
        <f t="shared" si="14"/>
        <v>1292.19</v>
      </c>
    </row>
    <row r="26" spans="1:14" ht="45" x14ac:dyDescent="0.2">
      <c r="A26" s="16" t="s">
        <v>50</v>
      </c>
      <c r="B26" s="17">
        <v>103674</v>
      </c>
      <c r="C26" s="16" t="s">
        <v>17</v>
      </c>
      <c r="D26" s="22" t="s">
        <v>156</v>
      </c>
      <c r="E26" s="18" t="s">
        <v>24</v>
      </c>
      <c r="F26" s="17">
        <v>1</v>
      </c>
      <c r="G26" s="20">
        <v>59.490999999999993</v>
      </c>
      <c r="H26" s="20">
        <v>0</v>
      </c>
      <c r="I26" s="20">
        <v>696.81139999999994</v>
      </c>
      <c r="J26" s="20">
        <f t="shared" si="10"/>
        <v>756.30239999999992</v>
      </c>
      <c r="K26" s="20">
        <f t="shared" si="11"/>
        <v>59.49</v>
      </c>
      <c r="L26" s="20">
        <f t="shared" si="12"/>
        <v>0</v>
      </c>
      <c r="M26" s="20">
        <f t="shared" si="13"/>
        <v>696.81</v>
      </c>
      <c r="N26" s="34">
        <f t="shared" si="14"/>
        <v>756.3</v>
      </c>
    </row>
    <row r="27" spans="1:14" x14ac:dyDescent="0.2">
      <c r="A27" s="9" t="s">
        <v>51</v>
      </c>
      <c r="B27" s="8"/>
      <c r="C27" s="8"/>
      <c r="D27" s="9" t="s">
        <v>52</v>
      </c>
      <c r="E27" s="8"/>
      <c r="F27" s="8"/>
      <c r="G27" s="8"/>
      <c r="H27" s="8"/>
      <c r="I27" s="8"/>
      <c r="J27" s="8"/>
      <c r="K27" s="8"/>
      <c r="L27" s="8"/>
      <c r="M27" s="8"/>
      <c r="N27" s="33">
        <f>N28</f>
        <v>1661.7399999999998</v>
      </c>
    </row>
    <row r="28" spans="1:14" ht="33.75" x14ac:dyDescent="0.2">
      <c r="A28" s="16" t="s">
        <v>53</v>
      </c>
      <c r="B28" s="17">
        <v>8885</v>
      </c>
      <c r="C28" s="16" t="s">
        <v>54</v>
      </c>
      <c r="D28" s="16" t="s">
        <v>55</v>
      </c>
      <c r="E28" s="18" t="s">
        <v>56</v>
      </c>
      <c r="F28" s="17">
        <v>4</v>
      </c>
      <c r="G28" s="20">
        <v>68.535599999999988</v>
      </c>
      <c r="H28" s="20">
        <v>0</v>
      </c>
      <c r="I28" s="20">
        <v>346.90100000000001</v>
      </c>
      <c r="J28" s="20">
        <f t="shared" ref="J28" si="15">I28+H28+G28</f>
        <v>415.4366</v>
      </c>
      <c r="K28" s="20">
        <f t="shared" ref="K28" si="16">ROUND(G28*F28,2)</f>
        <v>274.14</v>
      </c>
      <c r="L28" s="20">
        <f t="shared" ref="L28" si="17">H28*F28</f>
        <v>0</v>
      </c>
      <c r="M28" s="20">
        <f t="shared" ref="M28" si="18">ROUND(I28*F28,2)</f>
        <v>1387.6</v>
      </c>
      <c r="N28" s="34">
        <f t="shared" ref="N28" si="19">M28+L28+K28</f>
        <v>1661.7399999999998</v>
      </c>
    </row>
    <row r="29" spans="1:14" x14ac:dyDescent="0.2">
      <c r="A29" s="9" t="s">
        <v>57</v>
      </c>
      <c r="B29" s="8"/>
      <c r="C29" s="8"/>
      <c r="D29" s="9" t="s">
        <v>58</v>
      </c>
      <c r="E29" s="8"/>
      <c r="F29" s="8"/>
      <c r="G29" s="8"/>
      <c r="H29" s="8"/>
      <c r="I29" s="8"/>
      <c r="J29" s="8"/>
      <c r="K29" s="8"/>
      <c r="L29" s="8"/>
      <c r="M29" s="8"/>
      <c r="N29" s="33">
        <f>SUM(N30:N37)</f>
        <v>12912.445</v>
      </c>
    </row>
    <row r="30" spans="1:14" ht="33.75" x14ac:dyDescent="0.2">
      <c r="A30" s="16" t="s">
        <v>59</v>
      </c>
      <c r="B30" s="23" t="s">
        <v>157</v>
      </c>
      <c r="C30" s="16" t="s">
        <v>60</v>
      </c>
      <c r="D30" s="22" t="s">
        <v>158</v>
      </c>
      <c r="E30" s="18" t="s">
        <v>19</v>
      </c>
      <c r="F30" s="17">
        <v>23</v>
      </c>
      <c r="G30" s="20">
        <v>149.66640000000001</v>
      </c>
      <c r="H30" s="20">
        <v>60.474999999999994</v>
      </c>
      <c r="I30" s="20">
        <v>136.57919999999999</v>
      </c>
      <c r="J30" s="20">
        <f t="shared" ref="J30:J37" si="20">I30+H30+G30</f>
        <v>346.72059999999999</v>
      </c>
      <c r="K30" s="20">
        <f t="shared" ref="K30:K37" si="21">ROUND(G30*F30,2)</f>
        <v>3442.33</v>
      </c>
      <c r="L30" s="20">
        <f t="shared" ref="L30:L37" si="22">H30*F30</f>
        <v>1390.925</v>
      </c>
      <c r="M30" s="20">
        <f t="shared" ref="M30:M37" si="23">ROUND(I30*F30,2)</f>
        <v>3141.32</v>
      </c>
      <c r="N30" s="34">
        <f t="shared" ref="N30:N37" si="24">M30+L30+K30</f>
        <v>7974.5749999999998</v>
      </c>
    </row>
    <row r="31" spans="1:14" ht="33.75" x14ac:dyDescent="0.2">
      <c r="A31" s="16" t="s">
        <v>61</v>
      </c>
      <c r="B31" s="17">
        <v>103914</v>
      </c>
      <c r="C31" s="16" t="s">
        <v>17</v>
      </c>
      <c r="D31" s="22" t="s">
        <v>159</v>
      </c>
      <c r="E31" s="18" t="s">
        <v>19</v>
      </c>
      <c r="F31" s="17">
        <v>3</v>
      </c>
      <c r="G31" s="20">
        <v>14.005599999999998</v>
      </c>
      <c r="H31" s="20">
        <v>0</v>
      </c>
      <c r="I31" s="20">
        <v>140.25279999999998</v>
      </c>
      <c r="J31" s="20">
        <f t="shared" si="20"/>
        <v>154.25839999999997</v>
      </c>
      <c r="K31" s="20">
        <f t="shared" si="21"/>
        <v>42.02</v>
      </c>
      <c r="L31" s="20">
        <f t="shared" si="22"/>
        <v>0</v>
      </c>
      <c r="M31" s="20">
        <f t="shared" si="23"/>
        <v>420.76</v>
      </c>
      <c r="N31" s="34">
        <f t="shared" si="24"/>
        <v>462.78</v>
      </c>
    </row>
    <row r="32" spans="1:14" ht="22.5" x14ac:dyDescent="0.2">
      <c r="A32" s="16" t="s">
        <v>62</v>
      </c>
      <c r="B32" s="17">
        <v>87399</v>
      </c>
      <c r="C32" s="16" t="s">
        <v>17</v>
      </c>
      <c r="D32" s="16" t="s">
        <v>199</v>
      </c>
      <c r="E32" s="18" t="s">
        <v>24</v>
      </c>
      <c r="F32" s="19">
        <v>0.4</v>
      </c>
      <c r="G32" s="20">
        <v>262.37540000000001</v>
      </c>
      <c r="H32" s="20">
        <v>0</v>
      </c>
      <c r="I32" s="20">
        <v>1670.5859999999998</v>
      </c>
      <c r="J32" s="20">
        <f t="shared" si="20"/>
        <v>1932.9613999999997</v>
      </c>
      <c r="K32" s="20">
        <f t="shared" si="21"/>
        <v>104.95</v>
      </c>
      <c r="L32" s="20">
        <f t="shared" si="22"/>
        <v>0</v>
      </c>
      <c r="M32" s="20">
        <f t="shared" si="23"/>
        <v>668.23</v>
      </c>
      <c r="N32" s="34">
        <f t="shared" si="24"/>
        <v>773.18000000000006</v>
      </c>
    </row>
    <row r="33" spans="1:14" ht="33.75" x14ac:dyDescent="0.2">
      <c r="A33" s="16" t="s">
        <v>63</v>
      </c>
      <c r="B33" s="17">
        <v>88485</v>
      </c>
      <c r="C33" s="16" t="s">
        <v>17</v>
      </c>
      <c r="D33" s="22" t="s">
        <v>160</v>
      </c>
      <c r="E33" s="18" t="s">
        <v>19</v>
      </c>
      <c r="F33" s="17">
        <v>40</v>
      </c>
      <c r="G33" s="20">
        <v>2.2713999999999999</v>
      </c>
      <c r="H33" s="20">
        <v>0</v>
      </c>
      <c r="I33" s="20">
        <v>1.7056</v>
      </c>
      <c r="J33" s="20">
        <f t="shared" si="20"/>
        <v>3.9769999999999999</v>
      </c>
      <c r="K33" s="20">
        <f t="shared" si="21"/>
        <v>90.86</v>
      </c>
      <c r="L33" s="20">
        <f t="shared" si="22"/>
        <v>0</v>
      </c>
      <c r="M33" s="20">
        <f t="shared" si="23"/>
        <v>68.22</v>
      </c>
      <c r="N33" s="34">
        <f t="shared" si="24"/>
        <v>159.07999999999998</v>
      </c>
    </row>
    <row r="34" spans="1:14" ht="33.75" x14ac:dyDescent="0.2">
      <c r="A34" s="16" t="s">
        <v>64</v>
      </c>
      <c r="B34" s="17">
        <v>95626</v>
      </c>
      <c r="C34" s="16" t="s">
        <v>17</v>
      </c>
      <c r="D34" s="16" t="s">
        <v>200</v>
      </c>
      <c r="E34" s="18" t="s">
        <v>19</v>
      </c>
      <c r="F34" s="17">
        <v>40</v>
      </c>
      <c r="G34" s="20">
        <v>8.872399999999999</v>
      </c>
      <c r="H34" s="20">
        <v>0</v>
      </c>
      <c r="I34" s="20">
        <v>7.7161999999999997</v>
      </c>
      <c r="J34" s="20">
        <f t="shared" si="20"/>
        <v>16.5886</v>
      </c>
      <c r="K34" s="20">
        <f t="shared" si="21"/>
        <v>354.9</v>
      </c>
      <c r="L34" s="20">
        <f t="shared" si="22"/>
        <v>0</v>
      </c>
      <c r="M34" s="20">
        <f t="shared" si="23"/>
        <v>308.64999999999998</v>
      </c>
      <c r="N34" s="34">
        <f t="shared" si="24"/>
        <v>663.55</v>
      </c>
    </row>
    <row r="35" spans="1:14" ht="33.75" x14ac:dyDescent="0.2">
      <c r="A35" s="16" t="s">
        <v>65</v>
      </c>
      <c r="B35" s="17">
        <v>91341</v>
      </c>
      <c r="C35" s="16" t="s">
        <v>17</v>
      </c>
      <c r="D35" s="16" t="s">
        <v>66</v>
      </c>
      <c r="E35" s="18" t="s">
        <v>19</v>
      </c>
      <c r="F35" s="20">
        <v>1.68</v>
      </c>
      <c r="G35" s="20">
        <v>14.374600000000001</v>
      </c>
      <c r="H35" s="20">
        <v>0</v>
      </c>
      <c r="I35" s="20">
        <v>965.63199999999983</v>
      </c>
      <c r="J35" s="20">
        <f t="shared" si="20"/>
        <v>980.00659999999982</v>
      </c>
      <c r="K35" s="20">
        <f t="shared" si="21"/>
        <v>24.15</v>
      </c>
      <c r="L35" s="20">
        <f t="shared" si="22"/>
        <v>0</v>
      </c>
      <c r="M35" s="20">
        <f t="shared" si="23"/>
        <v>1622.26</v>
      </c>
      <c r="N35" s="34">
        <f t="shared" si="24"/>
        <v>1646.41</v>
      </c>
    </row>
    <row r="36" spans="1:14" ht="45" x14ac:dyDescent="0.2">
      <c r="A36" s="16" t="s">
        <v>67</v>
      </c>
      <c r="B36" s="17">
        <v>90830</v>
      </c>
      <c r="C36" s="16" t="s">
        <v>17</v>
      </c>
      <c r="D36" s="22" t="s">
        <v>161</v>
      </c>
      <c r="E36" s="18" t="s">
        <v>68</v>
      </c>
      <c r="F36" s="17">
        <v>1</v>
      </c>
      <c r="G36" s="20">
        <v>35.8996</v>
      </c>
      <c r="H36" s="20">
        <v>0</v>
      </c>
      <c r="I36" s="20">
        <v>157.96479999999997</v>
      </c>
      <c r="J36" s="20">
        <f t="shared" si="20"/>
        <v>193.86439999999996</v>
      </c>
      <c r="K36" s="20">
        <f t="shared" si="21"/>
        <v>35.9</v>
      </c>
      <c r="L36" s="20">
        <f t="shared" si="22"/>
        <v>0</v>
      </c>
      <c r="M36" s="20">
        <f t="shared" si="23"/>
        <v>157.96</v>
      </c>
      <c r="N36" s="34">
        <f t="shared" si="24"/>
        <v>193.86</v>
      </c>
    </row>
    <row r="37" spans="1:14" ht="25.5" customHeight="1" x14ac:dyDescent="0.2">
      <c r="A37" s="16" t="s">
        <v>69</v>
      </c>
      <c r="B37" s="17">
        <v>99861</v>
      </c>
      <c r="C37" s="16" t="s">
        <v>17</v>
      </c>
      <c r="D37" s="16" t="s">
        <v>201</v>
      </c>
      <c r="E37" s="18" t="s">
        <v>19</v>
      </c>
      <c r="F37" s="19">
        <v>1.5</v>
      </c>
      <c r="G37" s="20">
        <v>381.86579999999998</v>
      </c>
      <c r="H37" s="20">
        <v>0</v>
      </c>
      <c r="I37" s="20">
        <v>310.80459999999994</v>
      </c>
      <c r="J37" s="20">
        <f t="shared" si="20"/>
        <v>692.67039999999997</v>
      </c>
      <c r="K37" s="20">
        <f t="shared" si="21"/>
        <v>572.79999999999995</v>
      </c>
      <c r="L37" s="20">
        <f t="shared" si="22"/>
        <v>0</v>
      </c>
      <c r="M37" s="20">
        <f t="shared" si="23"/>
        <v>466.21</v>
      </c>
      <c r="N37" s="34">
        <f t="shared" si="24"/>
        <v>1039.01</v>
      </c>
    </row>
    <row r="38" spans="1:14" x14ac:dyDescent="0.2">
      <c r="A38" s="9" t="s">
        <v>70</v>
      </c>
      <c r="B38" s="8"/>
      <c r="C38" s="8"/>
      <c r="D38" s="9" t="s">
        <v>71</v>
      </c>
      <c r="E38" s="8"/>
      <c r="F38" s="8"/>
      <c r="G38" s="8"/>
      <c r="H38" s="8"/>
      <c r="I38" s="8"/>
      <c r="J38" s="8"/>
      <c r="K38" s="8"/>
      <c r="L38" s="8"/>
      <c r="M38" s="8"/>
      <c r="N38" s="33">
        <f>N39</f>
        <v>1662.02</v>
      </c>
    </row>
    <row r="39" spans="1:14" ht="45" x14ac:dyDescent="0.2">
      <c r="A39" s="16" t="s">
        <v>72</v>
      </c>
      <c r="B39" s="17">
        <v>101964</v>
      </c>
      <c r="C39" s="16" t="s">
        <v>17</v>
      </c>
      <c r="D39" s="16" t="s">
        <v>73</v>
      </c>
      <c r="E39" s="18" t="s">
        <v>19</v>
      </c>
      <c r="F39" s="17">
        <v>7</v>
      </c>
      <c r="G39" s="20">
        <v>33.349400000000003</v>
      </c>
      <c r="H39" s="20">
        <v>0</v>
      </c>
      <c r="I39" s="20">
        <v>204.08159999999998</v>
      </c>
      <c r="J39" s="20">
        <f t="shared" ref="J39" si="25">I39+H39+G39</f>
        <v>237.43099999999998</v>
      </c>
      <c r="K39" s="20">
        <f t="shared" ref="K39" si="26">ROUND(G39*F39,2)</f>
        <v>233.45</v>
      </c>
      <c r="L39" s="20">
        <f t="shared" ref="L39" si="27">H39*F39</f>
        <v>0</v>
      </c>
      <c r="M39" s="20">
        <f t="shared" ref="M39" si="28">ROUND(I39*F39,2)</f>
        <v>1428.57</v>
      </c>
      <c r="N39" s="34">
        <f t="shared" ref="N39" si="29">M39+L39+K39</f>
        <v>1662.02</v>
      </c>
    </row>
    <row r="40" spans="1:14" x14ac:dyDescent="0.2">
      <c r="A40" s="9" t="s">
        <v>74</v>
      </c>
      <c r="B40" s="8"/>
      <c r="C40" s="8"/>
      <c r="D40" s="10" t="s">
        <v>75</v>
      </c>
      <c r="E40" s="8"/>
      <c r="F40" s="8"/>
      <c r="G40" s="8"/>
      <c r="H40" s="8"/>
      <c r="I40" s="8"/>
      <c r="J40" s="8"/>
      <c r="K40" s="8"/>
      <c r="L40" s="8"/>
      <c r="M40" s="8"/>
      <c r="N40" s="33">
        <f>SUM(N41:N115)</f>
        <v>73038.125200000009</v>
      </c>
    </row>
    <row r="41" spans="1:14" ht="22.5" x14ac:dyDescent="0.2">
      <c r="A41" s="16" t="s">
        <v>76</v>
      </c>
      <c r="B41" s="17">
        <v>8420</v>
      </c>
      <c r="C41" s="16" t="s">
        <v>54</v>
      </c>
      <c r="D41" s="16" t="s">
        <v>202</v>
      </c>
      <c r="E41" s="18" t="s">
        <v>56</v>
      </c>
      <c r="F41" s="17">
        <v>1</v>
      </c>
      <c r="G41" s="20">
        <v>66.452799999999996</v>
      </c>
      <c r="H41" s="20">
        <v>0</v>
      </c>
      <c r="I41" s="20">
        <v>285.38459999999998</v>
      </c>
      <c r="J41" s="20">
        <f t="shared" ref="J41:J104" si="30">I41+H41+G41</f>
        <v>351.8374</v>
      </c>
      <c r="K41" s="20">
        <f t="shared" ref="K41:K104" si="31">ROUND(G41*F41,2)</f>
        <v>66.45</v>
      </c>
      <c r="L41" s="20">
        <f t="shared" ref="L41:L104" si="32">H41*F41</f>
        <v>0</v>
      </c>
      <c r="M41" s="20">
        <f t="shared" ref="M41:M104" si="33">ROUND(I41*F41,2)</f>
        <v>285.38</v>
      </c>
      <c r="N41" s="34">
        <f t="shared" ref="N41:N104" si="34">M41+L41+K41</f>
        <v>351.83</v>
      </c>
    </row>
    <row r="42" spans="1:14" ht="22.5" x14ac:dyDescent="0.2">
      <c r="A42" s="16" t="s">
        <v>77</v>
      </c>
      <c r="B42" s="21" t="s">
        <v>78</v>
      </c>
      <c r="C42" s="16" t="s">
        <v>38</v>
      </c>
      <c r="D42" s="16" t="s">
        <v>203</v>
      </c>
      <c r="E42" s="18" t="s">
        <v>68</v>
      </c>
      <c r="F42" s="17">
        <v>1</v>
      </c>
      <c r="G42" s="20">
        <v>61.032600000000002</v>
      </c>
      <c r="H42" s="20">
        <v>0</v>
      </c>
      <c r="I42" s="20">
        <v>996.58699999999988</v>
      </c>
      <c r="J42" s="20">
        <f t="shared" si="30"/>
        <v>1057.6196</v>
      </c>
      <c r="K42" s="20">
        <f t="shared" si="31"/>
        <v>61.03</v>
      </c>
      <c r="L42" s="20">
        <f t="shared" si="32"/>
        <v>0</v>
      </c>
      <c r="M42" s="20">
        <f t="shared" si="33"/>
        <v>996.59</v>
      </c>
      <c r="N42" s="34">
        <f t="shared" si="34"/>
        <v>1057.6200000000001</v>
      </c>
    </row>
    <row r="43" spans="1:14" ht="33.75" x14ac:dyDescent="0.2">
      <c r="A43" s="16" t="s">
        <v>79</v>
      </c>
      <c r="B43" s="21" t="s">
        <v>80</v>
      </c>
      <c r="C43" s="16" t="s">
        <v>38</v>
      </c>
      <c r="D43" s="16" t="s">
        <v>204</v>
      </c>
      <c r="E43" s="18" t="s">
        <v>68</v>
      </c>
      <c r="F43" s="17">
        <v>1</v>
      </c>
      <c r="G43" s="20">
        <v>221.98219999999998</v>
      </c>
      <c r="H43" s="20">
        <v>0</v>
      </c>
      <c r="I43" s="20">
        <v>896.42399999999998</v>
      </c>
      <c r="J43" s="20">
        <f t="shared" si="30"/>
        <v>1118.4061999999999</v>
      </c>
      <c r="K43" s="20">
        <f t="shared" si="31"/>
        <v>221.98</v>
      </c>
      <c r="L43" s="20">
        <f t="shared" si="32"/>
        <v>0</v>
      </c>
      <c r="M43" s="20">
        <f t="shared" si="33"/>
        <v>896.42</v>
      </c>
      <c r="N43" s="34">
        <f t="shared" si="34"/>
        <v>1118.3999999999999</v>
      </c>
    </row>
    <row r="44" spans="1:14" ht="33.75" x14ac:dyDescent="0.2">
      <c r="A44" s="16" t="s">
        <v>81</v>
      </c>
      <c r="B44" s="21" t="s">
        <v>82</v>
      </c>
      <c r="C44" s="16" t="s">
        <v>38</v>
      </c>
      <c r="D44" s="16" t="s">
        <v>83</v>
      </c>
      <c r="E44" s="18" t="s">
        <v>68</v>
      </c>
      <c r="F44" s="17">
        <v>1</v>
      </c>
      <c r="G44" s="20">
        <v>221.98219999999998</v>
      </c>
      <c r="H44" s="20">
        <v>0</v>
      </c>
      <c r="I44" s="20">
        <v>1129.2793999999999</v>
      </c>
      <c r="J44" s="20">
        <f t="shared" si="30"/>
        <v>1351.2615999999998</v>
      </c>
      <c r="K44" s="20">
        <f t="shared" si="31"/>
        <v>221.98</v>
      </c>
      <c r="L44" s="20">
        <f t="shared" si="32"/>
        <v>0</v>
      </c>
      <c r="M44" s="20">
        <f t="shared" si="33"/>
        <v>1129.28</v>
      </c>
      <c r="N44" s="34">
        <f t="shared" si="34"/>
        <v>1351.26</v>
      </c>
    </row>
    <row r="45" spans="1:14" ht="22.5" x14ac:dyDescent="0.2">
      <c r="A45" s="16" t="s">
        <v>84</v>
      </c>
      <c r="B45" s="21" t="s">
        <v>85</v>
      </c>
      <c r="C45" s="16" t="s">
        <v>38</v>
      </c>
      <c r="D45" s="16" t="s">
        <v>86</v>
      </c>
      <c r="E45" s="18" t="s">
        <v>68</v>
      </c>
      <c r="F45" s="17">
        <v>1</v>
      </c>
      <c r="G45" s="20">
        <v>50.2742</v>
      </c>
      <c r="H45" s="20">
        <v>0</v>
      </c>
      <c r="I45" s="20">
        <v>572.18779999999992</v>
      </c>
      <c r="J45" s="20">
        <f t="shared" si="30"/>
        <v>622.46199999999988</v>
      </c>
      <c r="K45" s="20">
        <f t="shared" si="31"/>
        <v>50.27</v>
      </c>
      <c r="L45" s="20">
        <f t="shared" si="32"/>
        <v>0</v>
      </c>
      <c r="M45" s="20">
        <f t="shared" si="33"/>
        <v>572.19000000000005</v>
      </c>
      <c r="N45" s="34">
        <f t="shared" si="34"/>
        <v>622.46</v>
      </c>
    </row>
    <row r="46" spans="1:14" ht="22.5" x14ac:dyDescent="0.2">
      <c r="A46" s="16" t="s">
        <v>87</v>
      </c>
      <c r="B46" s="21" t="s">
        <v>88</v>
      </c>
      <c r="C46" s="16" t="s">
        <v>38</v>
      </c>
      <c r="D46" s="16" t="s">
        <v>89</v>
      </c>
      <c r="E46" s="18" t="s">
        <v>68</v>
      </c>
      <c r="F46" s="17">
        <v>1</v>
      </c>
      <c r="G46" s="20">
        <v>221.98219999999998</v>
      </c>
      <c r="H46" s="20">
        <v>0</v>
      </c>
      <c r="I46" s="20">
        <v>405.70319999999998</v>
      </c>
      <c r="J46" s="20">
        <f t="shared" si="30"/>
        <v>627.68539999999996</v>
      </c>
      <c r="K46" s="20">
        <f t="shared" si="31"/>
        <v>221.98</v>
      </c>
      <c r="L46" s="20">
        <f t="shared" si="32"/>
        <v>0</v>
      </c>
      <c r="M46" s="20">
        <f t="shared" si="33"/>
        <v>405.7</v>
      </c>
      <c r="N46" s="34">
        <f t="shared" si="34"/>
        <v>627.67999999999995</v>
      </c>
    </row>
    <row r="47" spans="1:14" ht="33.75" x14ac:dyDescent="0.2">
      <c r="A47" s="16" t="s">
        <v>90</v>
      </c>
      <c r="B47" s="17">
        <v>93012</v>
      </c>
      <c r="C47" s="16" t="s">
        <v>17</v>
      </c>
      <c r="D47" s="16" t="s">
        <v>205</v>
      </c>
      <c r="E47" s="18" t="s">
        <v>91</v>
      </c>
      <c r="F47" s="17">
        <v>18</v>
      </c>
      <c r="G47" s="20">
        <v>11.808</v>
      </c>
      <c r="H47" s="20">
        <v>0</v>
      </c>
      <c r="I47" s="20">
        <v>57.375399999999999</v>
      </c>
      <c r="J47" s="20">
        <f t="shared" si="30"/>
        <v>69.183400000000006</v>
      </c>
      <c r="K47" s="20">
        <f t="shared" si="31"/>
        <v>212.54</v>
      </c>
      <c r="L47" s="20">
        <f t="shared" si="32"/>
        <v>0</v>
      </c>
      <c r="M47" s="20">
        <f t="shared" si="33"/>
        <v>1032.76</v>
      </c>
      <c r="N47" s="34">
        <f t="shared" si="34"/>
        <v>1245.3</v>
      </c>
    </row>
    <row r="48" spans="1:14" x14ac:dyDescent="0.2">
      <c r="A48" s="16" t="s">
        <v>92</v>
      </c>
      <c r="B48" s="17">
        <v>3998</v>
      </c>
      <c r="C48" s="16" t="s">
        <v>54</v>
      </c>
      <c r="D48" s="16" t="s">
        <v>93</v>
      </c>
      <c r="E48" s="18" t="s">
        <v>94</v>
      </c>
      <c r="F48" s="17">
        <v>1</v>
      </c>
      <c r="G48" s="20">
        <v>5.1167999999999996</v>
      </c>
      <c r="H48" s="20">
        <v>0</v>
      </c>
      <c r="I48" s="20">
        <v>41.573999999999998</v>
      </c>
      <c r="J48" s="20">
        <f t="shared" si="30"/>
        <v>46.690799999999996</v>
      </c>
      <c r="K48" s="20">
        <f t="shared" si="31"/>
        <v>5.12</v>
      </c>
      <c r="L48" s="20">
        <f t="shared" si="32"/>
        <v>0</v>
      </c>
      <c r="M48" s="20">
        <f t="shared" si="33"/>
        <v>41.57</v>
      </c>
      <c r="N48" s="34">
        <f t="shared" si="34"/>
        <v>46.69</v>
      </c>
    </row>
    <row r="49" spans="1:14" ht="45" x14ac:dyDescent="0.2">
      <c r="A49" s="16" t="s">
        <v>95</v>
      </c>
      <c r="B49" s="17">
        <v>93026</v>
      </c>
      <c r="C49" s="16" t="s">
        <v>17</v>
      </c>
      <c r="D49" s="16" t="s">
        <v>96</v>
      </c>
      <c r="E49" s="18" t="s">
        <v>68</v>
      </c>
      <c r="F49" s="17">
        <v>3</v>
      </c>
      <c r="G49" s="20">
        <v>35.448599999999992</v>
      </c>
      <c r="H49" s="20">
        <v>0</v>
      </c>
      <c r="I49" s="20">
        <v>51.971600000000002</v>
      </c>
      <c r="J49" s="20">
        <f t="shared" si="30"/>
        <v>87.420199999999994</v>
      </c>
      <c r="K49" s="20">
        <f t="shared" si="31"/>
        <v>106.35</v>
      </c>
      <c r="L49" s="20">
        <f t="shared" si="32"/>
        <v>0</v>
      </c>
      <c r="M49" s="20">
        <f t="shared" si="33"/>
        <v>155.91</v>
      </c>
      <c r="N49" s="34">
        <f t="shared" si="34"/>
        <v>262.26</v>
      </c>
    </row>
    <row r="50" spans="1:14" ht="33.75" x14ac:dyDescent="0.2">
      <c r="A50" s="24">
        <v>40211</v>
      </c>
      <c r="B50" s="17">
        <v>95728</v>
      </c>
      <c r="C50" s="16" t="s">
        <v>17</v>
      </c>
      <c r="D50" s="16" t="s">
        <v>206</v>
      </c>
      <c r="E50" s="18" t="s">
        <v>91</v>
      </c>
      <c r="F50" s="17">
        <v>3</v>
      </c>
      <c r="G50" s="20">
        <v>18.45</v>
      </c>
      <c r="H50" s="20">
        <v>0</v>
      </c>
      <c r="I50" s="20">
        <v>9.0363999999999987</v>
      </c>
      <c r="J50" s="20">
        <f t="shared" si="30"/>
        <v>27.486399999999996</v>
      </c>
      <c r="K50" s="20">
        <f t="shared" si="31"/>
        <v>55.35</v>
      </c>
      <c r="L50" s="20">
        <f t="shared" si="32"/>
        <v>0</v>
      </c>
      <c r="M50" s="20">
        <f t="shared" si="33"/>
        <v>27.11</v>
      </c>
      <c r="N50" s="34">
        <f t="shared" si="34"/>
        <v>82.460000000000008</v>
      </c>
    </row>
    <row r="51" spans="1:14" ht="33.75" x14ac:dyDescent="0.2">
      <c r="A51" s="24">
        <v>40576</v>
      </c>
      <c r="B51" s="17">
        <v>91917</v>
      </c>
      <c r="C51" s="16" t="s">
        <v>17</v>
      </c>
      <c r="D51" s="16" t="s">
        <v>207</v>
      </c>
      <c r="E51" s="18" t="s">
        <v>68</v>
      </c>
      <c r="F51" s="17">
        <v>2</v>
      </c>
      <c r="G51" s="20">
        <v>18.195799999999998</v>
      </c>
      <c r="H51" s="20">
        <v>0</v>
      </c>
      <c r="I51" s="20">
        <v>6.8715999999999999</v>
      </c>
      <c r="J51" s="20">
        <f t="shared" si="30"/>
        <v>25.067399999999999</v>
      </c>
      <c r="K51" s="20">
        <f t="shared" si="31"/>
        <v>36.39</v>
      </c>
      <c r="L51" s="20">
        <f t="shared" si="32"/>
        <v>0</v>
      </c>
      <c r="M51" s="20">
        <f t="shared" si="33"/>
        <v>13.74</v>
      </c>
      <c r="N51" s="34">
        <f t="shared" si="34"/>
        <v>50.13</v>
      </c>
    </row>
    <row r="52" spans="1:14" ht="33.75" x14ac:dyDescent="0.2">
      <c r="A52" s="24">
        <v>40941</v>
      </c>
      <c r="B52" s="17">
        <v>91885</v>
      </c>
      <c r="C52" s="16" t="s">
        <v>17</v>
      </c>
      <c r="D52" s="16" t="s">
        <v>208</v>
      </c>
      <c r="E52" s="18" t="s">
        <v>68</v>
      </c>
      <c r="F52" s="17">
        <v>3</v>
      </c>
      <c r="G52" s="20">
        <v>12.1442</v>
      </c>
      <c r="H52" s="20">
        <v>0</v>
      </c>
      <c r="I52" s="20">
        <v>3.4849999999999999</v>
      </c>
      <c r="J52" s="20">
        <f t="shared" si="30"/>
        <v>15.629199999999999</v>
      </c>
      <c r="K52" s="20">
        <f t="shared" si="31"/>
        <v>36.43</v>
      </c>
      <c r="L52" s="20">
        <f t="shared" si="32"/>
        <v>0</v>
      </c>
      <c r="M52" s="20">
        <f t="shared" si="33"/>
        <v>10.46</v>
      </c>
      <c r="N52" s="34">
        <f t="shared" si="34"/>
        <v>46.89</v>
      </c>
    </row>
    <row r="53" spans="1:14" ht="33.75" x14ac:dyDescent="0.2">
      <c r="A53" s="24">
        <v>41307</v>
      </c>
      <c r="B53" s="17">
        <v>95727</v>
      </c>
      <c r="C53" s="16" t="s">
        <v>17</v>
      </c>
      <c r="D53" s="16" t="s">
        <v>97</v>
      </c>
      <c r="E53" s="18" t="s">
        <v>91</v>
      </c>
      <c r="F53" s="17">
        <v>9</v>
      </c>
      <c r="G53" s="20">
        <v>13.956399999999999</v>
      </c>
      <c r="H53" s="20">
        <v>0</v>
      </c>
      <c r="I53" s="20">
        <v>6.7895999999999992</v>
      </c>
      <c r="J53" s="20">
        <f t="shared" si="30"/>
        <v>20.745999999999999</v>
      </c>
      <c r="K53" s="20">
        <f t="shared" si="31"/>
        <v>125.61</v>
      </c>
      <c r="L53" s="20">
        <f t="shared" si="32"/>
        <v>0</v>
      </c>
      <c r="M53" s="20">
        <f t="shared" si="33"/>
        <v>61.11</v>
      </c>
      <c r="N53" s="34">
        <f t="shared" si="34"/>
        <v>186.72</v>
      </c>
    </row>
    <row r="54" spans="1:14" ht="33.75" x14ac:dyDescent="0.2">
      <c r="A54" s="24">
        <v>41672</v>
      </c>
      <c r="B54" s="17">
        <v>91914</v>
      </c>
      <c r="C54" s="16" t="s">
        <v>17</v>
      </c>
      <c r="D54" s="16" t="s">
        <v>220</v>
      </c>
      <c r="E54" s="18" t="s">
        <v>68</v>
      </c>
      <c r="F54" s="17">
        <v>5</v>
      </c>
      <c r="G54" s="20">
        <v>16.3508</v>
      </c>
      <c r="H54" s="20">
        <v>0</v>
      </c>
      <c r="I54" s="20">
        <v>5.2152000000000003</v>
      </c>
      <c r="J54" s="20">
        <f t="shared" si="30"/>
        <v>21.565999999999999</v>
      </c>
      <c r="K54" s="20">
        <f t="shared" si="31"/>
        <v>81.75</v>
      </c>
      <c r="L54" s="20">
        <f t="shared" si="32"/>
        <v>0</v>
      </c>
      <c r="M54" s="20">
        <f t="shared" si="33"/>
        <v>26.08</v>
      </c>
      <c r="N54" s="34">
        <f t="shared" si="34"/>
        <v>107.83</v>
      </c>
    </row>
    <row r="55" spans="1:14" ht="33.75" x14ac:dyDescent="0.2">
      <c r="A55" s="24">
        <v>42037</v>
      </c>
      <c r="B55" s="17">
        <v>91884</v>
      </c>
      <c r="C55" s="16" t="s">
        <v>17</v>
      </c>
      <c r="D55" s="16" t="s">
        <v>209</v>
      </c>
      <c r="E55" s="18" t="s">
        <v>68</v>
      </c>
      <c r="F55" s="17">
        <v>3</v>
      </c>
      <c r="G55" s="20">
        <v>10.9224</v>
      </c>
      <c r="H55" s="20">
        <v>0</v>
      </c>
      <c r="I55" s="20">
        <v>2.8535999999999997</v>
      </c>
      <c r="J55" s="20">
        <f t="shared" si="30"/>
        <v>13.776</v>
      </c>
      <c r="K55" s="20">
        <f t="shared" si="31"/>
        <v>32.770000000000003</v>
      </c>
      <c r="L55" s="20">
        <f t="shared" si="32"/>
        <v>0</v>
      </c>
      <c r="M55" s="20">
        <f t="shared" si="33"/>
        <v>8.56</v>
      </c>
      <c r="N55" s="34">
        <f t="shared" si="34"/>
        <v>41.330000000000005</v>
      </c>
    </row>
    <row r="56" spans="1:14" ht="22.5" x14ac:dyDescent="0.2">
      <c r="A56" s="24">
        <v>42402</v>
      </c>
      <c r="B56" s="17">
        <v>13177</v>
      </c>
      <c r="C56" s="16" t="s">
        <v>54</v>
      </c>
      <c r="D56" s="16" t="s">
        <v>98</v>
      </c>
      <c r="E56" s="18" t="s">
        <v>56</v>
      </c>
      <c r="F56" s="17">
        <v>1</v>
      </c>
      <c r="G56" s="20">
        <v>33.226399999999998</v>
      </c>
      <c r="H56" s="20">
        <v>0</v>
      </c>
      <c r="I56" s="20">
        <v>338.25819999999999</v>
      </c>
      <c r="J56" s="20">
        <f t="shared" si="30"/>
        <v>371.4846</v>
      </c>
      <c r="K56" s="20">
        <f t="shared" si="31"/>
        <v>33.229999999999997</v>
      </c>
      <c r="L56" s="20">
        <f t="shared" si="32"/>
        <v>0</v>
      </c>
      <c r="M56" s="20">
        <f t="shared" si="33"/>
        <v>338.26</v>
      </c>
      <c r="N56" s="34">
        <f t="shared" si="34"/>
        <v>371.49</v>
      </c>
    </row>
    <row r="57" spans="1:14" x14ac:dyDescent="0.2">
      <c r="A57" s="24">
        <v>42768</v>
      </c>
      <c r="B57" s="17">
        <v>8324</v>
      </c>
      <c r="C57" s="16" t="s">
        <v>54</v>
      </c>
      <c r="D57" s="16" t="s">
        <v>99</v>
      </c>
      <c r="E57" s="18" t="s">
        <v>56</v>
      </c>
      <c r="F57" s="17">
        <v>1</v>
      </c>
      <c r="G57" s="20">
        <v>3.7965999999999998</v>
      </c>
      <c r="H57" s="20">
        <v>0</v>
      </c>
      <c r="I57" s="20">
        <v>5.9531999999999998</v>
      </c>
      <c r="J57" s="20">
        <f t="shared" si="30"/>
        <v>9.7498000000000005</v>
      </c>
      <c r="K57" s="20">
        <f t="shared" si="31"/>
        <v>3.8</v>
      </c>
      <c r="L57" s="20">
        <f t="shared" si="32"/>
        <v>0</v>
      </c>
      <c r="M57" s="20">
        <f t="shared" si="33"/>
        <v>5.95</v>
      </c>
      <c r="N57" s="34">
        <f t="shared" si="34"/>
        <v>9.75</v>
      </c>
    </row>
    <row r="58" spans="1:14" ht="33.75" x14ac:dyDescent="0.2">
      <c r="A58" s="24">
        <v>43133</v>
      </c>
      <c r="B58" s="17">
        <v>3729</v>
      </c>
      <c r="C58" s="16" t="s">
        <v>54</v>
      </c>
      <c r="D58" s="16" t="s">
        <v>100</v>
      </c>
      <c r="E58" s="18" t="s">
        <v>56</v>
      </c>
      <c r="F58" s="17">
        <v>1</v>
      </c>
      <c r="G58" s="20">
        <v>16.596799999999998</v>
      </c>
      <c r="H58" s="20">
        <v>0</v>
      </c>
      <c r="I58" s="20">
        <v>16.055599999999998</v>
      </c>
      <c r="J58" s="20">
        <f t="shared" si="30"/>
        <v>32.6524</v>
      </c>
      <c r="K58" s="20">
        <f t="shared" si="31"/>
        <v>16.600000000000001</v>
      </c>
      <c r="L58" s="20">
        <f t="shared" si="32"/>
        <v>0</v>
      </c>
      <c r="M58" s="20">
        <f t="shared" si="33"/>
        <v>16.059999999999999</v>
      </c>
      <c r="N58" s="34">
        <f t="shared" si="34"/>
        <v>32.659999999999997</v>
      </c>
    </row>
    <row r="59" spans="1:14" ht="22.5" x14ac:dyDescent="0.2">
      <c r="A59" s="24">
        <v>43498</v>
      </c>
      <c r="B59" s="17">
        <v>3797</v>
      </c>
      <c r="C59" s="16" t="s">
        <v>54</v>
      </c>
      <c r="D59" s="16" t="s">
        <v>101</v>
      </c>
      <c r="E59" s="18" t="s">
        <v>102</v>
      </c>
      <c r="F59" s="17">
        <v>30</v>
      </c>
      <c r="G59" s="20">
        <v>4.3049999999999997</v>
      </c>
      <c r="H59" s="20">
        <v>0</v>
      </c>
      <c r="I59" s="20">
        <v>2.9192</v>
      </c>
      <c r="J59" s="20">
        <f t="shared" si="30"/>
        <v>7.2241999999999997</v>
      </c>
      <c r="K59" s="20">
        <f t="shared" si="31"/>
        <v>129.15</v>
      </c>
      <c r="L59" s="20">
        <f t="shared" si="32"/>
        <v>0</v>
      </c>
      <c r="M59" s="20">
        <f t="shared" si="33"/>
        <v>87.58</v>
      </c>
      <c r="N59" s="34">
        <f t="shared" si="34"/>
        <v>216.73000000000002</v>
      </c>
    </row>
    <row r="60" spans="1:14" ht="22.5" x14ac:dyDescent="0.2">
      <c r="A60" s="24">
        <v>43863</v>
      </c>
      <c r="B60" s="21" t="s">
        <v>103</v>
      </c>
      <c r="C60" s="16" t="s">
        <v>38</v>
      </c>
      <c r="D60" s="16" t="s">
        <v>104</v>
      </c>
      <c r="E60" s="18" t="s">
        <v>56</v>
      </c>
      <c r="F60" s="17">
        <v>6</v>
      </c>
      <c r="G60" s="20">
        <v>23.927599999999998</v>
      </c>
      <c r="H60" s="20">
        <v>0</v>
      </c>
      <c r="I60" s="20">
        <v>140.8022</v>
      </c>
      <c r="J60" s="20">
        <f t="shared" si="30"/>
        <v>164.72980000000001</v>
      </c>
      <c r="K60" s="20">
        <f t="shared" si="31"/>
        <v>143.57</v>
      </c>
      <c r="L60" s="20">
        <f t="shared" si="32"/>
        <v>0</v>
      </c>
      <c r="M60" s="20">
        <f t="shared" si="33"/>
        <v>844.81</v>
      </c>
      <c r="N60" s="34">
        <f t="shared" si="34"/>
        <v>988.37999999999988</v>
      </c>
    </row>
    <row r="61" spans="1:14" ht="22.5" x14ac:dyDescent="0.2">
      <c r="A61" s="24">
        <v>44229</v>
      </c>
      <c r="B61" s="17">
        <v>104753</v>
      </c>
      <c r="C61" s="16" t="s">
        <v>17</v>
      </c>
      <c r="D61" s="16" t="s">
        <v>219</v>
      </c>
      <c r="E61" s="18" t="s">
        <v>68</v>
      </c>
      <c r="F61" s="17">
        <v>6</v>
      </c>
      <c r="G61" s="20">
        <v>10.323799999999999</v>
      </c>
      <c r="H61" s="20">
        <v>0</v>
      </c>
      <c r="I61" s="20">
        <v>16.842799999999997</v>
      </c>
      <c r="J61" s="20">
        <f t="shared" si="30"/>
        <v>27.166599999999995</v>
      </c>
      <c r="K61" s="20">
        <f t="shared" si="31"/>
        <v>61.94</v>
      </c>
      <c r="L61" s="20">
        <f t="shared" si="32"/>
        <v>0</v>
      </c>
      <c r="M61" s="20">
        <f t="shared" si="33"/>
        <v>101.06</v>
      </c>
      <c r="N61" s="34">
        <f t="shared" si="34"/>
        <v>163</v>
      </c>
    </row>
    <row r="62" spans="1:14" ht="33.75" x14ac:dyDescent="0.2">
      <c r="A62" s="24">
        <v>44594</v>
      </c>
      <c r="B62" s="17">
        <v>96985</v>
      </c>
      <c r="C62" s="16" t="s">
        <v>17</v>
      </c>
      <c r="D62" s="22" t="s">
        <v>162</v>
      </c>
      <c r="E62" s="18" t="s">
        <v>68</v>
      </c>
      <c r="F62" s="17">
        <v>6</v>
      </c>
      <c r="G62" s="20">
        <v>13.776</v>
      </c>
      <c r="H62" s="20">
        <v>0</v>
      </c>
      <c r="I62" s="20">
        <v>64.550399999999996</v>
      </c>
      <c r="J62" s="20">
        <f t="shared" si="30"/>
        <v>78.326399999999992</v>
      </c>
      <c r="K62" s="20">
        <f t="shared" si="31"/>
        <v>82.66</v>
      </c>
      <c r="L62" s="20">
        <f t="shared" si="32"/>
        <v>0</v>
      </c>
      <c r="M62" s="20">
        <f t="shared" si="33"/>
        <v>387.3</v>
      </c>
      <c r="N62" s="34">
        <f t="shared" si="34"/>
        <v>469.96000000000004</v>
      </c>
    </row>
    <row r="63" spans="1:14" ht="22.5" x14ac:dyDescent="0.2">
      <c r="A63" s="24">
        <v>44959</v>
      </c>
      <c r="B63" s="21" t="s">
        <v>105</v>
      </c>
      <c r="C63" s="16" t="s">
        <v>38</v>
      </c>
      <c r="D63" s="16" t="s">
        <v>210</v>
      </c>
      <c r="E63" s="18" t="s">
        <v>56</v>
      </c>
      <c r="F63" s="17">
        <v>1</v>
      </c>
      <c r="G63" s="20">
        <v>19.409400000000002</v>
      </c>
      <c r="H63" s="20">
        <v>0</v>
      </c>
      <c r="I63" s="20">
        <v>2653.9053999999996</v>
      </c>
      <c r="J63" s="20">
        <f t="shared" si="30"/>
        <v>2673.3147999999997</v>
      </c>
      <c r="K63" s="20">
        <f t="shared" si="31"/>
        <v>19.41</v>
      </c>
      <c r="L63" s="20">
        <f t="shared" si="32"/>
        <v>0</v>
      </c>
      <c r="M63" s="20">
        <f t="shared" si="33"/>
        <v>2653.91</v>
      </c>
      <c r="N63" s="34">
        <f t="shared" si="34"/>
        <v>2673.3199999999997</v>
      </c>
    </row>
    <row r="64" spans="1:14" ht="22.5" x14ac:dyDescent="0.2">
      <c r="A64" s="24">
        <v>45324</v>
      </c>
      <c r="B64" s="17">
        <v>101538</v>
      </c>
      <c r="C64" s="16" t="s">
        <v>17</v>
      </c>
      <c r="D64" s="22" t="s">
        <v>163</v>
      </c>
      <c r="E64" s="18" t="s">
        <v>68</v>
      </c>
      <c r="F64" s="17">
        <v>2</v>
      </c>
      <c r="G64" s="20">
        <v>13.5382</v>
      </c>
      <c r="H64" s="20">
        <v>0</v>
      </c>
      <c r="I64" s="20">
        <v>61.458999999999996</v>
      </c>
      <c r="J64" s="20">
        <f t="shared" si="30"/>
        <v>74.997199999999992</v>
      </c>
      <c r="K64" s="20">
        <f t="shared" si="31"/>
        <v>27.08</v>
      </c>
      <c r="L64" s="20">
        <f t="shared" si="32"/>
        <v>0</v>
      </c>
      <c r="M64" s="20">
        <f t="shared" si="33"/>
        <v>122.92</v>
      </c>
      <c r="N64" s="34">
        <f t="shared" si="34"/>
        <v>150</v>
      </c>
    </row>
    <row r="65" spans="1:14" x14ac:dyDescent="0.2">
      <c r="A65" s="24">
        <v>45690</v>
      </c>
      <c r="B65" s="25">
        <v>78015</v>
      </c>
      <c r="C65" s="16" t="s">
        <v>106</v>
      </c>
      <c r="D65" s="16" t="s">
        <v>107</v>
      </c>
      <c r="E65" s="18" t="s">
        <v>68</v>
      </c>
      <c r="F65" s="17">
        <v>2</v>
      </c>
      <c r="G65" s="20">
        <v>14.046599999999998</v>
      </c>
      <c r="H65" s="20">
        <v>0</v>
      </c>
      <c r="I65" s="20">
        <v>29.232999999999997</v>
      </c>
      <c r="J65" s="20">
        <f t="shared" si="30"/>
        <v>43.279599999999995</v>
      </c>
      <c r="K65" s="20">
        <f t="shared" si="31"/>
        <v>28.09</v>
      </c>
      <c r="L65" s="20">
        <f t="shared" si="32"/>
        <v>0</v>
      </c>
      <c r="M65" s="20">
        <f t="shared" si="33"/>
        <v>58.47</v>
      </c>
      <c r="N65" s="34">
        <f t="shared" si="34"/>
        <v>86.56</v>
      </c>
    </row>
    <row r="66" spans="1:14" ht="15.75" customHeight="1" x14ac:dyDescent="0.2">
      <c r="A66" s="24">
        <v>46055</v>
      </c>
      <c r="B66" s="26" t="s">
        <v>164</v>
      </c>
      <c r="C66" s="16" t="s">
        <v>108</v>
      </c>
      <c r="D66" s="16" t="s">
        <v>109</v>
      </c>
      <c r="E66" s="18" t="s">
        <v>110</v>
      </c>
      <c r="F66" s="19">
        <v>0.3</v>
      </c>
      <c r="G66" s="20">
        <v>9.1019999999999985</v>
      </c>
      <c r="H66" s="20">
        <v>0</v>
      </c>
      <c r="I66" s="20">
        <v>72.233800000000002</v>
      </c>
      <c r="J66" s="20">
        <f t="shared" si="30"/>
        <v>81.335800000000006</v>
      </c>
      <c r="K66" s="20">
        <f t="shared" si="31"/>
        <v>2.73</v>
      </c>
      <c r="L66" s="20">
        <f t="shared" si="32"/>
        <v>0</v>
      </c>
      <c r="M66" s="20">
        <f t="shared" si="33"/>
        <v>21.67</v>
      </c>
      <c r="N66" s="34">
        <f t="shared" si="34"/>
        <v>24.400000000000002</v>
      </c>
    </row>
    <row r="67" spans="1:14" x14ac:dyDescent="0.2">
      <c r="A67" s="24">
        <v>46420</v>
      </c>
      <c r="B67" s="25">
        <v>63111</v>
      </c>
      <c r="C67" s="16" t="s">
        <v>106</v>
      </c>
      <c r="D67" s="16" t="s">
        <v>111</v>
      </c>
      <c r="E67" s="18" t="s">
        <v>68</v>
      </c>
      <c r="F67" s="17">
        <v>6</v>
      </c>
      <c r="G67" s="20">
        <v>0.56579999999999997</v>
      </c>
      <c r="H67" s="20">
        <v>0</v>
      </c>
      <c r="I67" s="20">
        <v>0.97579999999999989</v>
      </c>
      <c r="J67" s="20">
        <f t="shared" si="30"/>
        <v>1.5415999999999999</v>
      </c>
      <c r="K67" s="20">
        <f t="shared" si="31"/>
        <v>3.39</v>
      </c>
      <c r="L67" s="20">
        <f t="shared" si="32"/>
        <v>0</v>
      </c>
      <c r="M67" s="20">
        <f t="shared" si="33"/>
        <v>5.85</v>
      </c>
      <c r="N67" s="34">
        <f t="shared" si="34"/>
        <v>9.24</v>
      </c>
    </row>
    <row r="68" spans="1:14" ht="22.5" x14ac:dyDescent="0.2">
      <c r="A68" s="24">
        <v>46785</v>
      </c>
      <c r="B68" s="25">
        <v>71870</v>
      </c>
      <c r="C68" s="22" t="s">
        <v>165</v>
      </c>
      <c r="D68" s="16" t="s">
        <v>112</v>
      </c>
      <c r="E68" s="18" t="s">
        <v>94</v>
      </c>
      <c r="F68" s="17">
        <v>2</v>
      </c>
      <c r="G68" s="20">
        <v>0.23779999999999996</v>
      </c>
      <c r="H68" s="20">
        <v>0</v>
      </c>
      <c r="I68" s="20">
        <v>0.31979999999999997</v>
      </c>
      <c r="J68" s="20">
        <f t="shared" si="30"/>
        <v>0.55759999999999987</v>
      </c>
      <c r="K68" s="20">
        <f t="shared" si="31"/>
        <v>0.48</v>
      </c>
      <c r="L68" s="20">
        <f t="shared" si="32"/>
        <v>0</v>
      </c>
      <c r="M68" s="20">
        <f t="shared" si="33"/>
        <v>0.64</v>
      </c>
      <c r="N68" s="34">
        <f t="shared" si="34"/>
        <v>1.1200000000000001</v>
      </c>
    </row>
    <row r="69" spans="1:14" ht="45" x14ac:dyDescent="0.2">
      <c r="A69" s="24">
        <v>47151</v>
      </c>
      <c r="B69" s="17">
        <v>92984</v>
      </c>
      <c r="C69" s="16" t="s">
        <v>17</v>
      </c>
      <c r="D69" s="16" t="s">
        <v>113</v>
      </c>
      <c r="E69" s="18" t="s">
        <v>91</v>
      </c>
      <c r="F69" s="17">
        <v>25</v>
      </c>
      <c r="G69" s="20">
        <v>3.3619999999999997</v>
      </c>
      <c r="H69" s="20">
        <v>0</v>
      </c>
      <c r="I69" s="20">
        <v>25.952999999999996</v>
      </c>
      <c r="J69" s="20">
        <f t="shared" si="30"/>
        <v>29.314999999999994</v>
      </c>
      <c r="K69" s="20">
        <f t="shared" si="31"/>
        <v>84.05</v>
      </c>
      <c r="L69" s="20">
        <f t="shared" si="32"/>
        <v>0</v>
      </c>
      <c r="M69" s="20">
        <f t="shared" si="33"/>
        <v>648.83000000000004</v>
      </c>
      <c r="N69" s="34">
        <f t="shared" si="34"/>
        <v>732.88</v>
      </c>
    </row>
    <row r="70" spans="1:14" ht="33.75" x14ac:dyDescent="0.2">
      <c r="A70" s="24">
        <v>47516</v>
      </c>
      <c r="B70" s="17">
        <v>91933</v>
      </c>
      <c r="C70" s="16" t="s">
        <v>17</v>
      </c>
      <c r="D70" s="16" t="s">
        <v>218</v>
      </c>
      <c r="E70" s="18" t="s">
        <v>91</v>
      </c>
      <c r="F70" s="17">
        <v>25</v>
      </c>
      <c r="G70" s="20">
        <v>4.1983999999999995</v>
      </c>
      <c r="H70" s="20">
        <v>0</v>
      </c>
      <c r="I70" s="20">
        <v>13.2758</v>
      </c>
      <c r="J70" s="20">
        <f t="shared" si="30"/>
        <v>17.4742</v>
      </c>
      <c r="K70" s="20">
        <f t="shared" si="31"/>
        <v>104.96</v>
      </c>
      <c r="L70" s="20">
        <f t="shared" si="32"/>
        <v>0</v>
      </c>
      <c r="M70" s="20">
        <f t="shared" si="33"/>
        <v>331.9</v>
      </c>
      <c r="N70" s="34">
        <f t="shared" si="34"/>
        <v>436.85999999999996</v>
      </c>
    </row>
    <row r="71" spans="1:14" ht="33.75" x14ac:dyDescent="0.2">
      <c r="A71" s="24">
        <v>47881</v>
      </c>
      <c r="B71" s="17">
        <v>91935</v>
      </c>
      <c r="C71" s="16" t="s">
        <v>17</v>
      </c>
      <c r="D71" s="16" t="s">
        <v>217</v>
      </c>
      <c r="E71" s="18" t="s">
        <v>91</v>
      </c>
      <c r="F71" s="17">
        <v>25</v>
      </c>
      <c r="G71" s="20">
        <v>6.3140000000000001</v>
      </c>
      <c r="H71" s="20">
        <v>0</v>
      </c>
      <c r="I71" s="20">
        <v>21.065799999999999</v>
      </c>
      <c r="J71" s="20">
        <f t="shared" si="30"/>
        <v>27.379799999999999</v>
      </c>
      <c r="K71" s="20">
        <f t="shared" si="31"/>
        <v>157.85</v>
      </c>
      <c r="L71" s="20">
        <f t="shared" si="32"/>
        <v>0</v>
      </c>
      <c r="M71" s="20">
        <f t="shared" si="33"/>
        <v>526.65</v>
      </c>
      <c r="N71" s="34">
        <f t="shared" si="34"/>
        <v>684.5</v>
      </c>
    </row>
    <row r="72" spans="1:14" ht="22.5" x14ac:dyDescent="0.2">
      <c r="A72" s="24">
        <v>48246</v>
      </c>
      <c r="B72" s="17">
        <v>3242</v>
      </c>
      <c r="C72" s="16" t="s">
        <v>54</v>
      </c>
      <c r="D72" s="16" t="s">
        <v>114</v>
      </c>
      <c r="E72" s="18" t="s">
        <v>56</v>
      </c>
      <c r="F72" s="17">
        <v>2</v>
      </c>
      <c r="G72" s="20">
        <v>56.940799999999996</v>
      </c>
      <c r="H72" s="20">
        <v>118.0226</v>
      </c>
      <c r="I72" s="20">
        <v>15.530799999999999</v>
      </c>
      <c r="J72" s="20">
        <f t="shared" si="30"/>
        <v>190.49420000000001</v>
      </c>
      <c r="K72" s="20">
        <f t="shared" si="31"/>
        <v>113.88</v>
      </c>
      <c r="L72" s="20">
        <f t="shared" si="32"/>
        <v>236.04519999999999</v>
      </c>
      <c r="M72" s="20">
        <f t="shared" si="33"/>
        <v>31.06</v>
      </c>
      <c r="N72" s="34">
        <f t="shared" si="34"/>
        <v>380.98519999999996</v>
      </c>
    </row>
    <row r="73" spans="1:14" x14ac:dyDescent="0.2">
      <c r="A73" s="24">
        <v>48612</v>
      </c>
      <c r="B73" s="17">
        <v>171157</v>
      </c>
      <c r="C73" s="16" t="s">
        <v>115</v>
      </c>
      <c r="D73" s="16" t="s">
        <v>116</v>
      </c>
      <c r="E73" s="18" t="s">
        <v>56</v>
      </c>
      <c r="F73" s="17">
        <v>4</v>
      </c>
      <c r="G73" s="20">
        <v>12.094999999999999</v>
      </c>
      <c r="H73" s="20">
        <v>0</v>
      </c>
      <c r="I73" s="20">
        <v>66.559399999999997</v>
      </c>
      <c r="J73" s="20">
        <f t="shared" si="30"/>
        <v>78.654399999999995</v>
      </c>
      <c r="K73" s="20">
        <f t="shared" si="31"/>
        <v>48.38</v>
      </c>
      <c r="L73" s="20">
        <f t="shared" si="32"/>
        <v>0</v>
      </c>
      <c r="M73" s="20">
        <f t="shared" si="33"/>
        <v>266.24</v>
      </c>
      <c r="N73" s="34">
        <f t="shared" si="34"/>
        <v>314.62</v>
      </c>
    </row>
    <row r="74" spans="1:14" ht="22.5" x14ac:dyDescent="0.2">
      <c r="A74" s="24">
        <v>48977</v>
      </c>
      <c r="B74" s="27">
        <v>31</v>
      </c>
      <c r="C74" s="16" t="s">
        <v>38</v>
      </c>
      <c r="D74" s="16" t="s">
        <v>117</v>
      </c>
      <c r="E74" s="18" t="s">
        <v>68</v>
      </c>
      <c r="F74" s="20">
        <v>0.25</v>
      </c>
      <c r="G74" s="20">
        <v>18.007200000000001</v>
      </c>
      <c r="H74" s="20">
        <v>0</v>
      </c>
      <c r="I74" s="20">
        <v>43.829000000000001</v>
      </c>
      <c r="J74" s="20">
        <f t="shared" si="30"/>
        <v>61.836200000000005</v>
      </c>
      <c r="K74" s="20">
        <f t="shared" si="31"/>
        <v>4.5</v>
      </c>
      <c r="L74" s="20">
        <f t="shared" si="32"/>
        <v>0</v>
      </c>
      <c r="M74" s="20">
        <f t="shared" si="33"/>
        <v>10.96</v>
      </c>
      <c r="N74" s="34">
        <f t="shared" si="34"/>
        <v>15.46</v>
      </c>
    </row>
    <row r="75" spans="1:14" ht="22.5" x14ac:dyDescent="0.2">
      <c r="A75" s="24">
        <v>49342</v>
      </c>
      <c r="B75" s="21" t="s">
        <v>118</v>
      </c>
      <c r="C75" s="16" t="s">
        <v>38</v>
      </c>
      <c r="D75" s="16" t="s">
        <v>119</v>
      </c>
      <c r="E75" s="18" t="s">
        <v>56</v>
      </c>
      <c r="F75" s="17">
        <v>4</v>
      </c>
      <c r="G75" s="20">
        <v>16.646000000000001</v>
      </c>
      <c r="H75" s="20">
        <v>0</v>
      </c>
      <c r="I75" s="20">
        <v>101.46679999999999</v>
      </c>
      <c r="J75" s="20">
        <f t="shared" si="30"/>
        <v>118.11279999999999</v>
      </c>
      <c r="K75" s="20">
        <f t="shared" si="31"/>
        <v>66.58</v>
      </c>
      <c r="L75" s="20">
        <f t="shared" si="32"/>
        <v>0</v>
      </c>
      <c r="M75" s="20">
        <f t="shared" si="33"/>
        <v>405.87</v>
      </c>
      <c r="N75" s="34">
        <f t="shared" si="34"/>
        <v>472.45</v>
      </c>
    </row>
    <row r="76" spans="1:14" ht="22.5" x14ac:dyDescent="0.2">
      <c r="A76" s="24">
        <v>49707</v>
      </c>
      <c r="B76" s="21" t="s">
        <v>120</v>
      </c>
      <c r="C76" s="16" t="s">
        <v>38</v>
      </c>
      <c r="D76" s="16" t="s">
        <v>216</v>
      </c>
      <c r="E76" s="18" t="s">
        <v>68</v>
      </c>
      <c r="F76" s="17">
        <v>1</v>
      </c>
      <c r="G76" s="20">
        <v>1.722</v>
      </c>
      <c r="H76" s="20">
        <v>0</v>
      </c>
      <c r="I76" s="20">
        <v>35.300999999999995</v>
      </c>
      <c r="J76" s="20">
        <f t="shared" si="30"/>
        <v>37.022999999999996</v>
      </c>
      <c r="K76" s="20">
        <f t="shared" si="31"/>
        <v>1.72</v>
      </c>
      <c r="L76" s="20">
        <f t="shared" si="32"/>
        <v>0</v>
      </c>
      <c r="M76" s="20">
        <f t="shared" si="33"/>
        <v>35.299999999999997</v>
      </c>
      <c r="N76" s="34">
        <f t="shared" si="34"/>
        <v>37.019999999999996</v>
      </c>
    </row>
    <row r="77" spans="1:14" ht="22.5" x14ac:dyDescent="0.2">
      <c r="A77" s="24">
        <v>50073</v>
      </c>
      <c r="B77" s="28">
        <v>1201008170</v>
      </c>
      <c r="C77" s="16" t="s">
        <v>121</v>
      </c>
      <c r="D77" s="16" t="s">
        <v>211</v>
      </c>
      <c r="E77" s="18" t="s">
        <v>68</v>
      </c>
      <c r="F77" s="17">
        <v>11</v>
      </c>
      <c r="G77" s="20">
        <v>4.8133999999999997</v>
      </c>
      <c r="H77" s="20">
        <v>0</v>
      </c>
      <c r="I77" s="20">
        <v>13.612</v>
      </c>
      <c r="J77" s="20">
        <f t="shared" si="30"/>
        <v>18.4254</v>
      </c>
      <c r="K77" s="20">
        <f t="shared" si="31"/>
        <v>52.95</v>
      </c>
      <c r="L77" s="20">
        <f t="shared" si="32"/>
        <v>0</v>
      </c>
      <c r="M77" s="20">
        <f t="shared" si="33"/>
        <v>149.72999999999999</v>
      </c>
      <c r="N77" s="34">
        <f t="shared" si="34"/>
        <v>202.68</v>
      </c>
    </row>
    <row r="78" spans="1:14" ht="22.5" x14ac:dyDescent="0.2">
      <c r="A78" s="24">
        <v>50438</v>
      </c>
      <c r="B78" s="28">
        <v>1201008172</v>
      </c>
      <c r="C78" s="16" t="s">
        <v>121</v>
      </c>
      <c r="D78" s="16" t="s">
        <v>212</v>
      </c>
      <c r="E78" s="18" t="s">
        <v>68</v>
      </c>
      <c r="F78" s="17">
        <v>11</v>
      </c>
      <c r="G78" s="20">
        <v>4.8133999999999997</v>
      </c>
      <c r="H78" s="20">
        <v>0</v>
      </c>
      <c r="I78" s="20">
        <v>18.130199999999999</v>
      </c>
      <c r="J78" s="20">
        <f t="shared" si="30"/>
        <v>22.943599999999996</v>
      </c>
      <c r="K78" s="20">
        <f t="shared" si="31"/>
        <v>52.95</v>
      </c>
      <c r="L78" s="20">
        <f t="shared" si="32"/>
        <v>0</v>
      </c>
      <c r="M78" s="20">
        <f t="shared" si="33"/>
        <v>199.43</v>
      </c>
      <c r="N78" s="34">
        <f t="shared" si="34"/>
        <v>252.38</v>
      </c>
    </row>
    <row r="79" spans="1:14" x14ac:dyDescent="0.2">
      <c r="A79" s="24">
        <v>50803</v>
      </c>
      <c r="B79" s="17">
        <v>171158</v>
      </c>
      <c r="C79" s="16" t="s">
        <v>115</v>
      </c>
      <c r="D79" s="16" t="s">
        <v>122</v>
      </c>
      <c r="E79" s="18" t="s">
        <v>56</v>
      </c>
      <c r="F79" s="17">
        <v>4</v>
      </c>
      <c r="G79" s="20">
        <v>12.094999999999999</v>
      </c>
      <c r="H79" s="20">
        <v>0</v>
      </c>
      <c r="I79" s="20">
        <v>67.674599999999998</v>
      </c>
      <c r="J79" s="20">
        <f t="shared" si="30"/>
        <v>79.769599999999997</v>
      </c>
      <c r="K79" s="20">
        <f t="shared" si="31"/>
        <v>48.38</v>
      </c>
      <c r="L79" s="20">
        <f t="shared" si="32"/>
        <v>0</v>
      </c>
      <c r="M79" s="20">
        <f t="shared" si="33"/>
        <v>270.7</v>
      </c>
      <c r="N79" s="34">
        <f t="shared" si="34"/>
        <v>319.08</v>
      </c>
    </row>
    <row r="80" spans="1:14" ht="22.5" x14ac:dyDescent="0.2">
      <c r="A80" s="24">
        <v>51168</v>
      </c>
      <c r="B80" s="28">
        <v>1201008176</v>
      </c>
      <c r="C80" s="16" t="s">
        <v>121</v>
      </c>
      <c r="D80" s="16" t="s">
        <v>215</v>
      </c>
      <c r="E80" s="18" t="s">
        <v>68</v>
      </c>
      <c r="F80" s="17">
        <v>8</v>
      </c>
      <c r="G80" s="20">
        <v>4.8133999999999997</v>
      </c>
      <c r="H80" s="20">
        <v>0</v>
      </c>
      <c r="I80" s="20">
        <v>8.1671999999999993</v>
      </c>
      <c r="J80" s="20">
        <f t="shared" si="30"/>
        <v>12.980599999999999</v>
      </c>
      <c r="K80" s="20">
        <f t="shared" si="31"/>
        <v>38.51</v>
      </c>
      <c r="L80" s="20">
        <f t="shared" si="32"/>
        <v>0</v>
      </c>
      <c r="M80" s="20">
        <f t="shared" si="33"/>
        <v>65.34</v>
      </c>
      <c r="N80" s="34">
        <f t="shared" si="34"/>
        <v>103.85</v>
      </c>
    </row>
    <row r="81" spans="1:14" x14ac:dyDescent="0.2">
      <c r="A81" s="24">
        <v>51534</v>
      </c>
      <c r="B81" s="17">
        <v>13173</v>
      </c>
      <c r="C81" s="16" t="s">
        <v>54</v>
      </c>
      <c r="D81" s="16" t="s">
        <v>123</v>
      </c>
      <c r="E81" s="18" t="s">
        <v>56</v>
      </c>
      <c r="F81" s="17">
        <v>14</v>
      </c>
      <c r="G81" s="20">
        <v>0</v>
      </c>
      <c r="H81" s="20">
        <v>0</v>
      </c>
      <c r="I81" s="20">
        <v>1.6153999999999999</v>
      </c>
      <c r="J81" s="20">
        <f t="shared" si="30"/>
        <v>1.6153999999999999</v>
      </c>
      <c r="K81" s="20">
        <f t="shared" si="31"/>
        <v>0</v>
      </c>
      <c r="L81" s="20">
        <f t="shared" si="32"/>
        <v>0</v>
      </c>
      <c r="M81" s="20">
        <f t="shared" si="33"/>
        <v>22.62</v>
      </c>
      <c r="N81" s="34">
        <f t="shared" si="34"/>
        <v>22.62</v>
      </c>
    </row>
    <row r="82" spans="1:14" ht="33.75" x14ac:dyDescent="0.2">
      <c r="A82" s="24">
        <v>51899</v>
      </c>
      <c r="B82" s="17">
        <v>102110</v>
      </c>
      <c r="C82" s="16" t="s">
        <v>17</v>
      </c>
      <c r="D82" s="16" t="s">
        <v>213</v>
      </c>
      <c r="E82" s="18" t="s">
        <v>68</v>
      </c>
      <c r="F82" s="17">
        <v>2</v>
      </c>
      <c r="G82" s="20">
        <v>24.6082</v>
      </c>
      <c r="H82" s="20">
        <v>0</v>
      </c>
      <c r="I82" s="20">
        <v>301.2516</v>
      </c>
      <c r="J82" s="20">
        <f t="shared" si="30"/>
        <v>325.85980000000001</v>
      </c>
      <c r="K82" s="20">
        <f t="shared" si="31"/>
        <v>49.22</v>
      </c>
      <c r="L82" s="20">
        <f t="shared" si="32"/>
        <v>0</v>
      </c>
      <c r="M82" s="20">
        <f t="shared" si="33"/>
        <v>602.5</v>
      </c>
      <c r="N82" s="34">
        <f t="shared" si="34"/>
        <v>651.72</v>
      </c>
    </row>
    <row r="83" spans="1:14" ht="56.25" x14ac:dyDescent="0.2">
      <c r="A83" s="24">
        <v>52264</v>
      </c>
      <c r="B83" s="17">
        <v>100614</v>
      </c>
      <c r="C83" s="16" t="s">
        <v>17</v>
      </c>
      <c r="D83" s="22" t="s">
        <v>166</v>
      </c>
      <c r="E83" s="18" t="s">
        <v>68</v>
      </c>
      <c r="F83" s="17">
        <v>1</v>
      </c>
      <c r="G83" s="20">
        <v>324.18700000000001</v>
      </c>
      <c r="H83" s="20">
        <v>0</v>
      </c>
      <c r="I83" s="20">
        <v>700.98519999999996</v>
      </c>
      <c r="J83" s="20">
        <f t="shared" si="30"/>
        <v>1025.1722</v>
      </c>
      <c r="K83" s="20">
        <f t="shared" si="31"/>
        <v>324.19</v>
      </c>
      <c r="L83" s="20">
        <f t="shared" si="32"/>
        <v>0</v>
      </c>
      <c r="M83" s="20">
        <f t="shared" si="33"/>
        <v>700.99</v>
      </c>
      <c r="N83" s="34">
        <f t="shared" si="34"/>
        <v>1025.18</v>
      </c>
    </row>
    <row r="84" spans="1:14" ht="56.25" x14ac:dyDescent="0.2">
      <c r="A84" s="24">
        <v>52629</v>
      </c>
      <c r="B84" s="17">
        <v>100611</v>
      </c>
      <c r="C84" s="16" t="s">
        <v>17</v>
      </c>
      <c r="D84" s="22" t="s">
        <v>167</v>
      </c>
      <c r="E84" s="18" t="s">
        <v>68</v>
      </c>
      <c r="F84" s="17">
        <v>1</v>
      </c>
      <c r="G84" s="20">
        <v>314.04359999999997</v>
      </c>
      <c r="H84" s="20">
        <v>0</v>
      </c>
      <c r="I84" s="20">
        <v>667.11099999999988</v>
      </c>
      <c r="J84" s="20">
        <f t="shared" si="30"/>
        <v>981.15459999999985</v>
      </c>
      <c r="K84" s="20">
        <f t="shared" si="31"/>
        <v>314.04000000000002</v>
      </c>
      <c r="L84" s="20">
        <f t="shared" si="32"/>
        <v>0</v>
      </c>
      <c r="M84" s="20">
        <f t="shared" si="33"/>
        <v>667.11</v>
      </c>
      <c r="N84" s="34">
        <f t="shared" si="34"/>
        <v>981.15000000000009</v>
      </c>
    </row>
    <row r="85" spans="1:14" ht="22.5" x14ac:dyDescent="0.2">
      <c r="A85" s="24">
        <v>52995</v>
      </c>
      <c r="B85" s="17">
        <v>9392</v>
      </c>
      <c r="C85" s="16" t="s">
        <v>54</v>
      </c>
      <c r="D85" s="16" t="s">
        <v>124</v>
      </c>
      <c r="E85" s="18" t="s">
        <v>125</v>
      </c>
      <c r="F85" s="17">
        <v>16</v>
      </c>
      <c r="G85" s="20">
        <v>3.9687999999999994</v>
      </c>
      <c r="H85" s="20">
        <v>0</v>
      </c>
      <c r="I85" s="20">
        <v>94.144199999999998</v>
      </c>
      <c r="J85" s="20">
        <f t="shared" si="30"/>
        <v>98.113</v>
      </c>
      <c r="K85" s="20">
        <f t="shared" si="31"/>
        <v>63.5</v>
      </c>
      <c r="L85" s="20">
        <f t="shared" si="32"/>
        <v>0</v>
      </c>
      <c r="M85" s="20">
        <f t="shared" si="33"/>
        <v>1506.31</v>
      </c>
      <c r="N85" s="34">
        <f t="shared" si="34"/>
        <v>1569.81</v>
      </c>
    </row>
    <row r="86" spans="1:14" x14ac:dyDescent="0.2">
      <c r="A86" s="24">
        <v>53360</v>
      </c>
      <c r="B86" s="17">
        <v>10416</v>
      </c>
      <c r="C86" s="16" t="s">
        <v>54</v>
      </c>
      <c r="D86" s="16" t="s">
        <v>126</v>
      </c>
      <c r="E86" s="18" t="s">
        <v>94</v>
      </c>
      <c r="F86" s="17">
        <v>1</v>
      </c>
      <c r="G86" s="20">
        <v>0</v>
      </c>
      <c r="H86" s="20">
        <v>0</v>
      </c>
      <c r="I86" s="20">
        <v>2109.7861999999996</v>
      </c>
      <c r="J86" s="20">
        <f t="shared" si="30"/>
        <v>2109.7861999999996</v>
      </c>
      <c r="K86" s="20">
        <f t="shared" si="31"/>
        <v>0</v>
      </c>
      <c r="L86" s="20">
        <f t="shared" si="32"/>
        <v>0</v>
      </c>
      <c r="M86" s="20">
        <f t="shared" si="33"/>
        <v>2109.79</v>
      </c>
      <c r="N86" s="34">
        <f t="shared" si="34"/>
        <v>2109.79</v>
      </c>
    </row>
    <row r="87" spans="1:14" ht="56.25" x14ac:dyDescent="0.2">
      <c r="A87" s="24">
        <v>53725</v>
      </c>
      <c r="B87" s="17">
        <v>100612</v>
      </c>
      <c r="C87" s="16" t="s">
        <v>17</v>
      </c>
      <c r="D87" s="22" t="s">
        <v>168</v>
      </c>
      <c r="E87" s="18" t="s">
        <v>68</v>
      </c>
      <c r="F87" s="17">
        <v>1</v>
      </c>
      <c r="G87" s="20">
        <v>442.36540000000002</v>
      </c>
      <c r="H87" s="20">
        <v>0</v>
      </c>
      <c r="I87" s="20">
        <v>800.71359999999993</v>
      </c>
      <c r="J87" s="20">
        <f t="shared" si="30"/>
        <v>1243.079</v>
      </c>
      <c r="K87" s="20">
        <f t="shared" si="31"/>
        <v>442.37</v>
      </c>
      <c r="L87" s="20">
        <f t="shared" si="32"/>
        <v>0</v>
      </c>
      <c r="M87" s="20">
        <f t="shared" si="33"/>
        <v>800.71</v>
      </c>
      <c r="N87" s="34">
        <f t="shared" si="34"/>
        <v>1243.08</v>
      </c>
    </row>
    <row r="88" spans="1:14" ht="33.75" x14ac:dyDescent="0.2">
      <c r="A88" s="24">
        <v>54090</v>
      </c>
      <c r="B88" s="28">
        <v>1201008414</v>
      </c>
      <c r="C88" s="16" t="s">
        <v>121</v>
      </c>
      <c r="D88" s="22" t="s">
        <v>169</v>
      </c>
      <c r="E88" s="18" t="s">
        <v>68</v>
      </c>
      <c r="F88" s="17">
        <v>6</v>
      </c>
      <c r="G88" s="20">
        <v>9.6431999999999984</v>
      </c>
      <c r="H88" s="20">
        <v>0</v>
      </c>
      <c r="I88" s="20">
        <v>29.446199999999994</v>
      </c>
      <c r="J88" s="20">
        <f t="shared" si="30"/>
        <v>39.089399999999991</v>
      </c>
      <c r="K88" s="20">
        <f t="shared" si="31"/>
        <v>57.86</v>
      </c>
      <c r="L88" s="20">
        <f t="shared" si="32"/>
        <v>0</v>
      </c>
      <c r="M88" s="20">
        <f t="shared" si="33"/>
        <v>176.68</v>
      </c>
      <c r="N88" s="34">
        <f t="shared" si="34"/>
        <v>234.54000000000002</v>
      </c>
    </row>
    <row r="89" spans="1:14" ht="56.25" x14ac:dyDescent="0.2">
      <c r="A89" s="24">
        <v>54090</v>
      </c>
      <c r="B89" s="17">
        <v>100614</v>
      </c>
      <c r="C89" s="16" t="s">
        <v>17</v>
      </c>
      <c r="D89" s="22" t="s">
        <v>166</v>
      </c>
      <c r="E89" s="18" t="s">
        <v>68</v>
      </c>
      <c r="F89" s="17">
        <v>1</v>
      </c>
      <c r="G89" s="20">
        <v>324.18700000000001</v>
      </c>
      <c r="H89" s="20">
        <v>0</v>
      </c>
      <c r="I89" s="20">
        <v>700.98519999999996</v>
      </c>
      <c r="J89" s="20">
        <f t="shared" si="30"/>
        <v>1025.1722</v>
      </c>
      <c r="K89" s="20">
        <f t="shared" si="31"/>
        <v>324.19</v>
      </c>
      <c r="L89" s="20">
        <f t="shared" si="32"/>
        <v>0</v>
      </c>
      <c r="M89" s="20">
        <f t="shared" si="33"/>
        <v>700.99</v>
      </c>
      <c r="N89" s="34">
        <f t="shared" si="34"/>
        <v>1025.18</v>
      </c>
    </row>
    <row r="90" spans="1:14" x14ac:dyDescent="0.2">
      <c r="A90" s="24">
        <v>54456</v>
      </c>
      <c r="B90" s="17">
        <v>11379</v>
      </c>
      <c r="C90" s="16" t="s">
        <v>54</v>
      </c>
      <c r="D90" s="16" t="s">
        <v>127</v>
      </c>
      <c r="E90" s="18" t="s">
        <v>56</v>
      </c>
      <c r="F90" s="17">
        <v>12</v>
      </c>
      <c r="G90" s="20">
        <v>9.4873999999999992</v>
      </c>
      <c r="H90" s="20">
        <v>0</v>
      </c>
      <c r="I90" s="20">
        <v>73.193200000000004</v>
      </c>
      <c r="J90" s="20">
        <f t="shared" si="30"/>
        <v>82.680599999999998</v>
      </c>
      <c r="K90" s="20">
        <f t="shared" si="31"/>
        <v>113.85</v>
      </c>
      <c r="L90" s="20">
        <f t="shared" si="32"/>
        <v>0</v>
      </c>
      <c r="M90" s="20">
        <f t="shared" si="33"/>
        <v>878.32</v>
      </c>
      <c r="N90" s="34">
        <f t="shared" si="34"/>
        <v>992.17000000000007</v>
      </c>
    </row>
    <row r="91" spans="1:14" ht="22.5" x14ac:dyDescent="0.2">
      <c r="A91" s="24">
        <v>54821</v>
      </c>
      <c r="B91" s="17">
        <v>2899</v>
      </c>
      <c r="C91" s="16" t="s">
        <v>54</v>
      </c>
      <c r="D91" s="16" t="s">
        <v>128</v>
      </c>
      <c r="E91" s="18" t="s">
        <v>56</v>
      </c>
      <c r="F91" s="17">
        <v>6</v>
      </c>
      <c r="G91" s="20">
        <v>0</v>
      </c>
      <c r="H91" s="20">
        <v>0</v>
      </c>
      <c r="I91" s="20">
        <v>17.621799999999997</v>
      </c>
      <c r="J91" s="20">
        <f t="shared" si="30"/>
        <v>17.621799999999997</v>
      </c>
      <c r="K91" s="20">
        <f t="shared" si="31"/>
        <v>0</v>
      </c>
      <c r="L91" s="20">
        <f t="shared" si="32"/>
        <v>0</v>
      </c>
      <c r="M91" s="20">
        <f t="shared" si="33"/>
        <v>105.73</v>
      </c>
      <c r="N91" s="34">
        <f t="shared" si="34"/>
        <v>105.73</v>
      </c>
    </row>
    <row r="92" spans="1:14" ht="22.5" x14ac:dyDescent="0.2">
      <c r="A92" s="24">
        <v>55186</v>
      </c>
      <c r="B92" s="25">
        <v>71476</v>
      </c>
      <c r="C92" s="22" t="s">
        <v>165</v>
      </c>
      <c r="D92" s="16" t="s">
        <v>129</v>
      </c>
      <c r="E92" s="18" t="s">
        <v>56</v>
      </c>
      <c r="F92" s="17">
        <v>12</v>
      </c>
      <c r="G92" s="20">
        <v>7.8555999999999999</v>
      </c>
      <c r="H92" s="20">
        <v>0</v>
      </c>
      <c r="I92" s="20">
        <v>93.635799999999989</v>
      </c>
      <c r="J92" s="20">
        <f t="shared" si="30"/>
        <v>101.49139999999998</v>
      </c>
      <c r="K92" s="20">
        <f t="shared" si="31"/>
        <v>94.27</v>
      </c>
      <c r="L92" s="20">
        <f t="shared" si="32"/>
        <v>0</v>
      </c>
      <c r="M92" s="20">
        <f t="shared" si="33"/>
        <v>1123.6300000000001</v>
      </c>
      <c r="N92" s="34">
        <f t="shared" si="34"/>
        <v>1217.9000000000001</v>
      </c>
    </row>
    <row r="93" spans="1:14" x14ac:dyDescent="0.2">
      <c r="A93" s="24">
        <v>55551</v>
      </c>
      <c r="B93" s="17">
        <v>4124</v>
      </c>
      <c r="C93" s="16" t="s">
        <v>54</v>
      </c>
      <c r="D93" s="16" t="s">
        <v>130</v>
      </c>
      <c r="E93" s="18" t="s">
        <v>94</v>
      </c>
      <c r="F93" s="17">
        <v>1</v>
      </c>
      <c r="G93" s="20">
        <v>0</v>
      </c>
      <c r="H93" s="20">
        <v>0</v>
      </c>
      <c r="I93" s="20">
        <v>0</v>
      </c>
      <c r="J93" s="20">
        <f t="shared" si="30"/>
        <v>0</v>
      </c>
      <c r="K93" s="20">
        <f t="shared" si="31"/>
        <v>0</v>
      </c>
      <c r="L93" s="20">
        <f t="shared" si="32"/>
        <v>0</v>
      </c>
      <c r="M93" s="20">
        <f t="shared" si="33"/>
        <v>0</v>
      </c>
      <c r="N93" s="34">
        <f t="shared" si="34"/>
        <v>0</v>
      </c>
    </row>
    <row r="94" spans="1:14" x14ac:dyDescent="0.2">
      <c r="A94" s="24">
        <v>55917</v>
      </c>
      <c r="B94" s="17">
        <v>171177</v>
      </c>
      <c r="C94" s="16" t="s">
        <v>115</v>
      </c>
      <c r="D94" s="16" t="s">
        <v>131</v>
      </c>
      <c r="E94" s="18" t="s">
        <v>56</v>
      </c>
      <c r="F94" s="17">
        <v>5</v>
      </c>
      <c r="G94" s="20">
        <v>2.4107999999999996</v>
      </c>
      <c r="H94" s="20">
        <v>0</v>
      </c>
      <c r="I94" s="20">
        <v>6.6419999999999995</v>
      </c>
      <c r="J94" s="20">
        <f t="shared" si="30"/>
        <v>9.0527999999999995</v>
      </c>
      <c r="K94" s="20">
        <f t="shared" si="31"/>
        <v>12.05</v>
      </c>
      <c r="L94" s="20">
        <f t="shared" si="32"/>
        <v>0</v>
      </c>
      <c r="M94" s="20">
        <f t="shared" si="33"/>
        <v>33.21</v>
      </c>
      <c r="N94" s="34">
        <f t="shared" si="34"/>
        <v>45.260000000000005</v>
      </c>
    </row>
    <row r="95" spans="1:14" x14ac:dyDescent="0.2">
      <c r="A95" s="24">
        <v>55917</v>
      </c>
      <c r="B95" s="17">
        <v>2944</v>
      </c>
      <c r="C95" s="16" t="s">
        <v>54</v>
      </c>
      <c r="D95" s="16" t="s">
        <v>132</v>
      </c>
      <c r="E95" s="18" t="s">
        <v>56</v>
      </c>
      <c r="F95" s="17">
        <v>1</v>
      </c>
      <c r="G95" s="20">
        <v>0</v>
      </c>
      <c r="H95" s="20">
        <v>0</v>
      </c>
      <c r="I95" s="20">
        <v>1371.5401999999999</v>
      </c>
      <c r="J95" s="20">
        <f t="shared" si="30"/>
        <v>1371.5401999999999</v>
      </c>
      <c r="K95" s="20">
        <f t="shared" si="31"/>
        <v>0</v>
      </c>
      <c r="L95" s="20">
        <f t="shared" si="32"/>
        <v>0</v>
      </c>
      <c r="M95" s="20">
        <f t="shared" si="33"/>
        <v>1371.54</v>
      </c>
      <c r="N95" s="34">
        <f t="shared" si="34"/>
        <v>1371.54</v>
      </c>
    </row>
    <row r="96" spans="1:14" x14ac:dyDescent="0.2">
      <c r="A96" s="24">
        <v>56282</v>
      </c>
      <c r="B96" s="25">
        <v>78630</v>
      </c>
      <c r="C96" s="16" t="s">
        <v>106</v>
      </c>
      <c r="D96" s="16" t="s">
        <v>133</v>
      </c>
      <c r="E96" s="18" t="s">
        <v>68</v>
      </c>
      <c r="F96" s="17">
        <v>9</v>
      </c>
      <c r="G96" s="20">
        <v>53.365599999999993</v>
      </c>
      <c r="H96" s="20">
        <v>0</v>
      </c>
      <c r="I96" s="20">
        <v>229.37860000000001</v>
      </c>
      <c r="J96" s="20">
        <f t="shared" si="30"/>
        <v>282.74419999999998</v>
      </c>
      <c r="K96" s="20">
        <f t="shared" si="31"/>
        <v>480.29</v>
      </c>
      <c r="L96" s="20">
        <f t="shared" si="32"/>
        <v>0</v>
      </c>
      <c r="M96" s="20">
        <f t="shared" si="33"/>
        <v>2064.41</v>
      </c>
      <c r="N96" s="34">
        <f t="shared" si="34"/>
        <v>2544.6999999999998</v>
      </c>
    </row>
    <row r="97" spans="1:14" x14ac:dyDescent="0.2">
      <c r="A97" s="24">
        <v>56647</v>
      </c>
      <c r="B97" s="17">
        <v>2964</v>
      </c>
      <c r="C97" s="16" t="s">
        <v>54</v>
      </c>
      <c r="D97" s="16" t="s">
        <v>134</v>
      </c>
      <c r="E97" s="18" t="s">
        <v>56</v>
      </c>
      <c r="F97" s="17">
        <v>6</v>
      </c>
      <c r="G97" s="20">
        <v>0</v>
      </c>
      <c r="H97" s="20">
        <v>0</v>
      </c>
      <c r="I97" s="20">
        <v>38.851599999999998</v>
      </c>
      <c r="J97" s="20">
        <f t="shared" si="30"/>
        <v>38.851599999999998</v>
      </c>
      <c r="K97" s="20">
        <f t="shared" si="31"/>
        <v>0</v>
      </c>
      <c r="L97" s="20">
        <f t="shared" si="32"/>
        <v>0</v>
      </c>
      <c r="M97" s="20">
        <f t="shared" si="33"/>
        <v>233.11</v>
      </c>
      <c r="N97" s="34">
        <f t="shared" si="34"/>
        <v>233.11</v>
      </c>
    </row>
    <row r="98" spans="1:14" x14ac:dyDescent="0.2">
      <c r="A98" s="24">
        <v>57012</v>
      </c>
      <c r="B98" s="17">
        <v>171028</v>
      </c>
      <c r="C98" s="16" t="s">
        <v>115</v>
      </c>
      <c r="D98" s="16" t="s">
        <v>135</v>
      </c>
      <c r="E98" s="18" t="s">
        <v>56</v>
      </c>
      <c r="F98" s="17">
        <v>3</v>
      </c>
      <c r="G98" s="20">
        <v>24.206399999999999</v>
      </c>
      <c r="H98" s="20">
        <v>0</v>
      </c>
      <c r="I98" s="20">
        <v>267.72999999999996</v>
      </c>
      <c r="J98" s="20">
        <f t="shared" si="30"/>
        <v>291.93639999999994</v>
      </c>
      <c r="K98" s="20">
        <f t="shared" si="31"/>
        <v>72.62</v>
      </c>
      <c r="L98" s="20">
        <f t="shared" si="32"/>
        <v>0</v>
      </c>
      <c r="M98" s="20">
        <f t="shared" si="33"/>
        <v>803.19</v>
      </c>
      <c r="N98" s="34">
        <f t="shared" si="34"/>
        <v>875.81000000000006</v>
      </c>
    </row>
    <row r="99" spans="1:14" x14ac:dyDescent="0.2">
      <c r="A99" s="24">
        <v>57378</v>
      </c>
      <c r="B99" s="17">
        <v>11299</v>
      </c>
      <c r="C99" s="16" t="s">
        <v>54</v>
      </c>
      <c r="D99" s="16" t="s">
        <v>136</v>
      </c>
      <c r="E99" s="18" t="s">
        <v>56</v>
      </c>
      <c r="F99" s="17">
        <v>14</v>
      </c>
      <c r="G99" s="20">
        <v>4.969199999999999</v>
      </c>
      <c r="H99" s="20">
        <v>0</v>
      </c>
      <c r="I99" s="20">
        <v>10.200799999999999</v>
      </c>
      <c r="J99" s="20">
        <f t="shared" si="30"/>
        <v>15.169999999999998</v>
      </c>
      <c r="K99" s="20">
        <f t="shared" si="31"/>
        <v>69.569999999999993</v>
      </c>
      <c r="L99" s="20">
        <f t="shared" si="32"/>
        <v>0</v>
      </c>
      <c r="M99" s="20">
        <f t="shared" si="33"/>
        <v>142.81</v>
      </c>
      <c r="N99" s="34">
        <f t="shared" si="34"/>
        <v>212.38</v>
      </c>
    </row>
    <row r="100" spans="1:14" ht="22.5" x14ac:dyDescent="0.2">
      <c r="A100" s="24">
        <v>57743</v>
      </c>
      <c r="B100" s="25">
        <v>70525</v>
      </c>
      <c r="C100" s="22" t="s">
        <v>165</v>
      </c>
      <c r="D100" s="16" t="s">
        <v>214</v>
      </c>
      <c r="E100" s="18" t="s">
        <v>102</v>
      </c>
      <c r="F100" s="17">
        <v>257</v>
      </c>
      <c r="G100" s="20">
        <v>2.5501999999999998</v>
      </c>
      <c r="H100" s="20">
        <v>0</v>
      </c>
      <c r="I100" s="20">
        <v>4.0999999999999996</v>
      </c>
      <c r="J100" s="20">
        <f t="shared" si="30"/>
        <v>6.6501999999999999</v>
      </c>
      <c r="K100" s="20">
        <f t="shared" si="31"/>
        <v>655.4</v>
      </c>
      <c r="L100" s="20">
        <f t="shared" si="32"/>
        <v>0</v>
      </c>
      <c r="M100" s="20">
        <f t="shared" si="33"/>
        <v>1053.7</v>
      </c>
      <c r="N100" s="34">
        <f t="shared" si="34"/>
        <v>1709.1</v>
      </c>
    </row>
    <row r="101" spans="1:14" x14ac:dyDescent="0.2">
      <c r="A101" s="24">
        <v>58108</v>
      </c>
      <c r="B101" s="17">
        <v>201325</v>
      </c>
      <c r="C101" s="16" t="s">
        <v>115</v>
      </c>
      <c r="D101" s="16" t="s">
        <v>137</v>
      </c>
      <c r="E101" s="18" t="s">
        <v>56</v>
      </c>
      <c r="F101" s="17">
        <v>1</v>
      </c>
      <c r="G101" s="20">
        <v>12.013</v>
      </c>
      <c r="H101" s="20">
        <v>0</v>
      </c>
      <c r="I101" s="20">
        <v>791.49680000000001</v>
      </c>
      <c r="J101" s="20">
        <f t="shared" si="30"/>
        <v>803.50980000000004</v>
      </c>
      <c r="K101" s="20">
        <f t="shared" si="31"/>
        <v>12.01</v>
      </c>
      <c r="L101" s="20">
        <f t="shared" si="32"/>
        <v>0</v>
      </c>
      <c r="M101" s="20">
        <f t="shared" si="33"/>
        <v>791.5</v>
      </c>
      <c r="N101" s="34">
        <f t="shared" si="34"/>
        <v>803.51</v>
      </c>
    </row>
    <row r="102" spans="1:14" ht="45" x14ac:dyDescent="0.2">
      <c r="A102" s="24">
        <v>58473</v>
      </c>
      <c r="B102" s="17">
        <v>93017</v>
      </c>
      <c r="C102" s="16" t="s">
        <v>17</v>
      </c>
      <c r="D102" s="22" t="s">
        <v>170</v>
      </c>
      <c r="E102" s="18" t="s">
        <v>68</v>
      </c>
      <c r="F102" s="17">
        <v>6</v>
      </c>
      <c r="G102" s="20">
        <v>23.632400000000001</v>
      </c>
      <c r="H102" s="20">
        <v>0</v>
      </c>
      <c r="I102" s="20">
        <v>30.069399999999998</v>
      </c>
      <c r="J102" s="20">
        <f t="shared" si="30"/>
        <v>53.701799999999999</v>
      </c>
      <c r="K102" s="20">
        <f t="shared" si="31"/>
        <v>141.79</v>
      </c>
      <c r="L102" s="20">
        <f t="shared" si="32"/>
        <v>0</v>
      </c>
      <c r="M102" s="20">
        <f t="shared" si="33"/>
        <v>180.42</v>
      </c>
      <c r="N102" s="34">
        <f t="shared" si="34"/>
        <v>322.20999999999998</v>
      </c>
    </row>
    <row r="103" spans="1:14" x14ac:dyDescent="0.2">
      <c r="A103" s="24">
        <v>58839</v>
      </c>
      <c r="B103" s="17">
        <v>171137</v>
      </c>
      <c r="C103" s="16" t="s">
        <v>115</v>
      </c>
      <c r="D103" s="16" t="s">
        <v>138</v>
      </c>
      <c r="E103" s="18" t="s">
        <v>56</v>
      </c>
      <c r="F103" s="17">
        <v>12</v>
      </c>
      <c r="G103" s="20">
        <v>1.927</v>
      </c>
      <c r="H103" s="20">
        <v>0</v>
      </c>
      <c r="I103" s="20">
        <v>13.497199999999999</v>
      </c>
      <c r="J103" s="20">
        <f t="shared" si="30"/>
        <v>15.424199999999999</v>
      </c>
      <c r="K103" s="20">
        <f t="shared" si="31"/>
        <v>23.12</v>
      </c>
      <c r="L103" s="20">
        <f t="shared" si="32"/>
        <v>0</v>
      </c>
      <c r="M103" s="20">
        <f t="shared" si="33"/>
        <v>161.97</v>
      </c>
      <c r="N103" s="34">
        <f t="shared" si="34"/>
        <v>185.09</v>
      </c>
    </row>
    <row r="104" spans="1:14" ht="33.75" x14ac:dyDescent="0.2">
      <c r="A104" s="24">
        <v>59204</v>
      </c>
      <c r="B104" s="17">
        <v>104752</v>
      </c>
      <c r="C104" s="16" t="s">
        <v>17</v>
      </c>
      <c r="D104" s="22" t="s">
        <v>171</v>
      </c>
      <c r="E104" s="18" t="s">
        <v>68</v>
      </c>
      <c r="F104" s="17">
        <v>6</v>
      </c>
      <c r="G104" s="20">
        <v>10.323799999999999</v>
      </c>
      <c r="H104" s="20">
        <v>0</v>
      </c>
      <c r="I104" s="20">
        <v>12.463999999999999</v>
      </c>
      <c r="J104" s="20">
        <f t="shared" si="30"/>
        <v>22.787799999999997</v>
      </c>
      <c r="K104" s="20">
        <f t="shared" si="31"/>
        <v>61.94</v>
      </c>
      <c r="L104" s="20">
        <f t="shared" si="32"/>
        <v>0</v>
      </c>
      <c r="M104" s="20">
        <f t="shared" si="33"/>
        <v>74.78</v>
      </c>
      <c r="N104" s="34">
        <f t="shared" si="34"/>
        <v>136.72</v>
      </c>
    </row>
    <row r="105" spans="1:14" x14ac:dyDescent="0.2">
      <c r="A105" s="24">
        <v>59569</v>
      </c>
      <c r="B105" s="17">
        <v>171148</v>
      </c>
      <c r="C105" s="16" t="s">
        <v>115</v>
      </c>
      <c r="D105" s="16" t="s">
        <v>139</v>
      </c>
      <c r="E105" s="18" t="s">
        <v>56</v>
      </c>
      <c r="F105" s="17">
        <v>6</v>
      </c>
      <c r="G105" s="20">
        <v>0.47559999999999991</v>
      </c>
      <c r="H105" s="20">
        <v>0</v>
      </c>
      <c r="I105" s="20">
        <v>22.353200000000001</v>
      </c>
      <c r="J105" s="20">
        <f t="shared" ref="J105:J115" si="35">I105+H105+G105</f>
        <v>22.828800000000001</v>
      </c>
      <c r="K105" s="20">
        <f t="shared" ref="K105:K115" si="36">ROUND(G105*F105,2)</f>
        <v>2.85</v>
      </c>
      <c r="L105" s="20">
        <f t="shared" ref="L105:L115" si="37">H105*F105</f>
        <v>0</v>
      </c>
      <c r="M105" s="20">
        <f t="shared" ref="M105:M115" si="38">ROUND(I105*F105,2)</f>
        <v>134.12</v>
      </c>
      <c r="N105" s="34">
        <f t="shared" ref="N105:N115" si="39">M105+L105+K105</f>
        <v>136.97</v>
      </c>
    </row>
    <row r="106" spans="1:14" ht="22.5" x14ac:dyDescent="0.2">
      <c r="A106" s="24">
        <v>59934</v>
      </c>
      <c r="B106" s="17">
        <v>8082</v>
      </c>
      <c r="C106" s="16" t="s">
        <v>54</v>
      </c>
      <c r="D106" s="16" t="s">
        <v>140</v>
      </c>
      <c r="E106" s="18" t="s">
        <v>125</v>
      </c>
      <c r="F106" s="17">
        <v>21</v>
      </c>
      <c r="G106" s="20">
        <v>5.3053999999999997</v>
      </c>
      <c r="H106" s="20">
        <v>0</v>
      </c>
      <c r="I106" s="20">
        <v>106.24739999999998</v>
      </c>
      <c r="J106" s="20">
        <f t="shared" si="35"/>
        <v>111.55279999999999</v>
      </c>
      <c r="K106" s="20">
        <f t="shared" si="36"/>
        <v>111.41</v>
      </c>
      <c r="L106" s="20">
        <f t="shared" si="37"/>
        <v>0</v>
      </c>
      <c r="M106" s="20">
        <f t="shared" si="38"/>
        <v>2231.1999999999998</v>
      </c>
      <c r="N106" s="34">
        <f t="shared" si="39"/>
        <v>2342.6099999999997</v>
      </c>
    </row>
    <row r="107" spans="1:14" ht="33.75" x14ac:dyDescent="0.2">
      <c r="A107" s="24">
        <v>60300</v>
      </c>
      <c r="B107" s="21" t="s">
        <v>141</v>
      </c>
      <c r="C107" s="16" t="s">
        <v>17</v>
      </c>
      <c r="D107" s="16" t="s">
        <v>142</v>
      </c>
      <c r="E107" s="18" t="s">
        <v>68</v>
      </c>
      <c r="F107" s="17">
        <v>3</v>
      </c>
      <c r="G107" s="20">
        <v>53.259</v>
      </c>
      <c r="H107" s="20">
        <v>0</v>
      </c>
      <c r="I107" s="20">
        <v>287.54939999999999</v>
      </c>
      <c r="J107" s="20">
        <f t="shared" si="35"/>
        <v>340.80840000000001</v>
      </c>
      <c r="K107" s="20">
        <f t="shared" si="36"/>
        <v>159.78</v>
      </c>
      <c r="L107" s="20">
        <f t="shared" si="37"/>
        <v>0</v>
      </c>
      <c r="M107" s="20">
        <f t="shared" si="38"/>
        <v>862.65</v>
      </c>
      <c r="N107" s="34">
        <f t="shared" si="39"/>
        <v>1022.43</v>
      </c>
    </row>
    <row r="108" spans="1:14" x14ac:dyDescent="0.2">
      <c r="A108" s="24">
        <v>60665</v>
      </c>
      <c r="B108" s="17">
        <v>4141</v>
      </c>
      <c r="C108" s="16" t="s">
        <v>54</v>
      </c>
      <c r="D108" s="16" t="s">
        <v>143</v>
      </c>
      <c r="E108" s="18" t="s">
        <v>56</v>
      </c>
      <c r="F108" s="17">
        <v>4</v>
      </c>
      <c r="G108" s="20">
        <v>0</v>
      </c>
      <c r="H108" s="20">
        <v>0</v>
      </c>
      <c r="I108" s="20">
        <v>298.30779999999999</v>
      </c>
      <c r="J108" s="20">
        <f t="shared" si="35"/>
        <v>298.30779999999999</v>
      </c>
      <c r="K108" s="20">
        <f t="shared" si="36"/>
        <v>0</v>
      </c>
      <c r="L108" s="20">
        <f t="shared" si="37"/>
        <v>0</v>
      </c>
      <c r="M108" s="20">
        <f t="shared" si="38"/>
        <v>1193.23</v>
      </c>
      <c r="N108" s="34">
        <f t="shared" si="39"/>
        <v>1193.23</v>
      </c>
    </row>
    <row r="109" spans="1:14" x14ac:dyDescent="0.2">
      <c r="A109" s="24">
        <v>61030</v>
      </c>
      <c r="B109" s="17">
        <v>171174</v>
      </c>
      <c r="C109" s="16" t="s">
        <v>115</v>
      </c>
      <c r="D109" s="16" t="s">
        <v>144</v>
      </c>
      <c r="E109" s="18" t="s">
        <v>56</v>
      </c>
      <c r="F109" s="17">
        <v>5</v>
      </c>
      <c r="G109" s="20">
        <v>12.094999999999999</v>
      </c>
      <c r="H109" s="20">
        <v>0</v>
      </c>
      <c r="I109" s="20">
        <v>253.07659999999998</v>
      </c>
      <c r="J109" s="20">
        <f t="shared" si="35"/>
        <v>265.17160000000001</v>
      </c>
      <c r="K109" s="20">
        <f t="shared" si="36"/>
        <v>60.48</v>
      </c>
      <c r="L109" s="20">
        <f t="shared" si="37"/>
        <v>0</v>
      </c>
      <c r="M109" s="20">
        <f t="shared" si="38"/>
        <v>1265.3800000000001</v>
      </c>
      <c r="N109" s="34">
        <f t="shared" si="39"/>
        <v>1325.8600000000001</v>
      </c>
    </row>
    <row r="110" spans="1:14" ht="33.75" x14ac:dyDescent="0.2">
      <c r="A110" s="24">
        <v>61395</v>
      </c>
      <c r="B110" s="16" t="s">
        <v>145</v>
      </c>
      <c r="C110" s="16" t="s">
        <v>146</v>
      </c>
      <c r="D110" s="16" t="s">
        <v>147</v>
      </c>
      <c r="E110" s="18" t="s">
        <v>56</v>
      </c>
      <c r="F110" s="17">
        <v>12</v>
      </c>
      <c r="G110" s="20">
        <v>13.866199999999999</v>
      </c>
      <c r="H110" s="20">
        <v>0</v>
      </c>
      <c r="I110" s="20">
        <v>4.8215999999999992</v>
      </c>
      <c r="J110" s="20">
        <f t="shared" si="35"/>
        <v>18.687799999999999</v>
      </c>
      <c r="K110" s="20">
        <f t="shared" si="36"/>
        <v>166.39</v>
      </c>
      <c r="L110" s="20">
        <f t="shared" si="37"/>
        <v>0</v>
      </c>
      <c r="M110" s="20">
        <f t="shared" si="38"/>
        <v>57.86</v>
      </c>
      <c r="N110" s="34">
        <f t="shared" si="39"/>
        <v>224.25</v>
      </c>
    </row>
    <row r="111" spans="1:14" ht="45" x14ac:dyDescent="0.2">
      <c r="A111" s="24">
        <v>61761</v>
      </c>
      <c r="B111" s="17">
        <v>102105</v>
      </c>
      <c r="C111" s="16" t="s">
        <v>17</v>
      </c>
      <c r="D111" s="16" t="s">
        <v>148</v>
      </c>
      <c r="E111" s="18" t="s">
        <v>68</v>
      </c>
      <c r="F111" s="17">
        <v>1</v>
      </c>
      <c r="G111" s="20">
        <v>500</v>
      </c>
      <c r="H111" s="20">
        <v>0</v>
      </c>
      <c r="I111" s="20">
        <v>23202.22</v>
      </c>
      <c r="J111" s="20">
        <f>I111+H111+G111</f>
        <v>23702.22</v>
      </c>
      <c r="K111" s="20">
        <f t="shared" si="36"/>
        <v>500</v>
      </c>
      <c r="L111" s="20">
        <f t="shared" si="37"/>
        <v>0</v>
      </c>
      <c r="M111" s="20">
        <f t="shared" si="38"/>
        <v>23202.22</v>
      </c>
      <c r="N111" s="34">
        <f t="shared" si="39"/>
        <v>23702.22</v>
      </c>
    </row>
    <row r="112" spans="1:14" ht="45" x14ac:dyDescent="0.2">
      <c r="A112" s="24">
        <v>62126</v>
      </c>
      <c r="B112" s="17">
        <v>101565</v>
      </c>
      <c r="C112" s="16" t="s">
        <v>17</v>
      </c>
      <c r="D112" s="16" t="s">
        <v>149</v>
      </c>
      <c r="E112" s="18" t="s">
        <v>91</v>
      </c>
      <c r="F112" s="17">
        <v>65</v>
      </c>
      <c r="G112" s="20">
        <v>9.8399999999999987E-2</v>
      </c>
      <c r="H112" s="20">
        <v>0</v>
      </c>
      <c r="I112" s="20">
        <v>92</v>
      </c>
      <c r="J112" s="20">
        <f t="shared" si="35"/>
        <v>92.098399999999998</v>
      </c>
      <c r="K112" s="20">
        <f t="shared" si="36"/>
        <v>6.4</v>
      </c>
      <c r="L112" s="20">
        <f t="shared" si="37"/>
        <v>0</v>
      </c>
      <c r="M112" s="20">
        <f t="shared" si="38"/>
        <v>5980</v>
      </c>
      <c r="N112" s="34">
        <f t="shared" si="39"/>
        <v>5986.4</v>
      </c>
    </row>
    <row r="113" spans="1:14" ht="22.5" x14ac:dyDescent="0.2">
      <c r="A113" s="24">
        <v>62491</v>
      </c>
      <c r="B113" s="17">
        <v>7929</v>
      </c>
      <c r="C113" s="16" t="s">
        <v>54</v>
      </c>
      <c r="D113" s="16" t="s">
        <v>150</v>
      </c>
      <c r="E113" s="18" t="s">
        <v>56</v>
      </c>
      <c r="F113" s="17">
        <v>24</v>
      </c>
      <c r="G113" s="20">
        <v>1.1315999999999999</v>
      </c>
      <c r="H113" s="20">
        <v>0</v>
      </c>
      <c r="I113" s="20">
        <v>6.9289999999999994</v>
      </c>
      <c r="J113" s="20">
        <f t="shared" si="35"/>
        <v>8.0605999999999991</v>
      </c>
      <c r="K113" s="20">
        <f t="shared" si="36"/>
        <v>27.16</v>
      </c>
      <c r="L113" s="20">
        <f t="shared" si="37"/>
        <v>0</v>
      </c>
      <c r="M113" s="20">
        <f t="shared" si="38"/>
        <v>166.3</v>
      </c>
      <c r="N113" s="34">
        <f t="shared" si="39"/>
        <v>193.46</v>
      </c>
    </row>
    <row r="114" spans="1:14" x14ac:dyDescent="0.2">
      <c r="A114" s="24">
        <v>62856</v>
      </c>
      <c r="B114" s="17">
        <v>2871</v>
      </c>
      <c r="C114" s="16" t="s">
        <v>54</v>
      </c>
      <c r="D114" s="16" t="s">
        <v>151</v>
      </c>
      <c r="E114" s="18" t="s">
        <v>56</v>
      </c>
      <c r="F114" s="17">
        <v>3</v>
      </c>
      <c r="G114" s="20">
        <v>0</v>
      </c>
      <c r="H114" s="20">
        <v>0</v>
      </c>
      <c r="I114" s="20">
        <v>16.006399999999999</v>
      </c>
      <c r="J114" s="20">
        <f t="shared" si="35"/>
        <v>16.006399999999999</v>
      </c>
      <c r="K114" s="20">
        <f t="shared" si="36"/>
        <v>0</v>
      </c>
      <c r="L114" s="20">
        <f t="shared" si="37"/>
        <v>0</v>
      </c>
      <c r="M114" s="20">
        <f t="shared" si="38"/>
        <v>48.02</v>
      </c>
      <c r="N114" s="34">
        <f t="shared" si="39"/>
        <v>48.02</v>
      </c>
    </row>
    <row r="115" spans="1:14" ht="22.5" x14ac:dyDescent="0.2">
      <c r="A115" s="24">
        <v>63222</v>
      </c>
      <c r="B115" s="17">
        <v>11560</v>
      </c>
      <c r="C115" s="16" t="s">
        <v>54</v>
      </c>
      <c r="D115" s="16" t="s">
        <v>175</v>
      </c>
      <c r="E115" s="18" t="s">
        <v>56</v>
      </c>
      <c r="F115" s="17">
        <v>1</v>
      </c>
      <c r="G115" s="20">
        <v>33.226399999999998</v>
      </c>
      <c r="H115" s="20">
        <v>0</v>
      </c>
      <c r="I115" s="20">
        <v>862.91059999999993</v>
      </c>
      <c r="J115" s="20">
        <f t="shared" si="35"/>
        <v>896.13699999999994</v>
      </c>
      <c r="K115" s="20">
        <f t="shared" si="36"/>
        <v>33.229999999999997</v>
      </c>
      <c r="L115" s="20">
        <f t="shared" si="37"/>
        <v>0</v>
      </c>
      <c r="M115" s="20">
        <f t="shared" si="38"/>
        <v>862.91</v>
      </c>
      <c r="N115" s="34">
        <f t="shared" si="39"/>
        <v>896.14</v>
      </c>
    </row>
    <row r="116" spans="1:14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36" t="s">
        <v>174</v>
      </c>
      <c r="K116" s="35">
        <f>SUM(K12:K115)</f>
        <v>13554.119999999999</v>
      </c>
      <c r="L116" s="35">
        <f>SUM(L12:L115)</f>
        <v>1626.9702</v>
      </c>
      <c r="M116" s="35">
        <f>SUM(M12:M115)</f>
        <v>81818.91</v>
      </c>
      <c r="N116" s="35">
        <f>N15+N11</f>
        <v>97000.000200000009</v>
      </c>
    </row>
    <row r="117" spans="1:14" x14ac:dyDescent="0.2">
      <c r="A117" s="4"/>
      <c r="B117" s="4"/>
      <c r="C117" s="4"/>
      <c r="D117" s="12"/>
      <c r="E117" s="4"/>
      <c r="F117" s="4"/>
      <c r="G117" s="4"/>
      <c r="H117" s="13"/>
      <c r="I117" s="14"/>
      <c r="J117" s="73" t="s">
        <v>187</v>
      </c>
      <c r="K117" s="73"/>
      <c r="L117" s="73"/>
      <c r="M117" s="73"/>
      <c r="N117" s="45">
        <f>N116</f>
        <v>97000.000200000009</v>
      </c>
    </row>
    <row r="118" spans="1:14" customFormat="1" ht="12.75" x14ac:dyDescent="0.2">
      <c r="A118" s="37" t="s">
        <v>176</v>
      </c>
    </row>
    <row r="119" spans="1:14" customFormat="1" ht="12.75" x14ac:dyDescent="0.2"/>
    <row r="120" spans="1:14" customFormat="1" ht="12.75" x14ac:dyDescent="0.2"/>
    <row r="121" spans="1:14" customFormat="1" ht="12.75" x14ac:dyDescent="0.2"/>
    <row r="122" spans="1:14" customFormat="1" ht="12.75" x14ac:dyDescent="0.2"/>
    <row r="123" spans="1:14" customFormat="1" ht="12.75" x14ac:dyDescent="0.2">
      <c r="B123" s="38"/>
    </row>
    <row r="124" spans="1:14" customFormat="1" ht="12.75" x14ac:dyDescent="0.2">
      <c r="A124" s="39" t="s">
        <v>177</v>
      </c>
      <c r="E124" s="40" t="s">
        <v>178</v>
      </c>
    </row>
    <row r="125" spans="1:14" customFormat="1" ht="12.75" x14ac:dyDescent="0.2">
      <c r="A125" s="41" t="s">
        <v>179</v>
      </c>
      <c r="E125" s="42" t="s">
        <v>180</v>
      </c>
    </row>
    <row r="126" spans="1:14" customFormat="1" ht="12.75" x14ac:dyDescent="0.2">
      <c r="A126" s="43" t="s">
        <v>181</v>
      </c>
      <c r="E126" s="42" t="s">
        <v>182</v>
      </c>
    </row>
    <row r="127" spans="1:14" customFormat="1" ht="12.75" x14ac:dyDescent="0.2">
      <c r="A127" s="41" t="s">
        <v>183</v>
      </c>
      <c r="E127" s="42" t="s">
        <v>184</v>
      </c>
    </row>
    <row r="128" spans="1:14" customFormat="1" ht="12.75" x14ac:dyDescent="0.2">
      <c r="A128" s="44" t="s">
        <v>185</v>
      </c>
      <c r="E128" s="42" t="s">
        <v>186</v>
      </c>
    </row>
  </sheetData>
  <mergeCells count="15">
    <mergeCell ref="A9:A10"/>
    <mergeCell ref="B9:B10"/>
    <mergeCell ref="C9:C10"/>
    <mergeCell ref="D9:D10"/>
    <mergeCell ref="E9:E10"/>
    <mergeCell ref="J117:M117"/>
    <mergeCell ref="F2:L2"/>
    <mergeCell ref="F9:F10"/>
    <mergeCell ref="G9:J9"/>
    <mergeCell ref="K9:N9"/>
    <mergeCell ref="E6:F6"/>
    <mergeCell ref="J6:K6"/>
    <mergeCell ref="E7:F7"/>
    <mergeCell ref="J7:K7"/>
    <mergeCell ref="A8:N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5B438-B370-4930-AAD1-967CCFBFB985}">
  <dimension ref="A2:R32"/>
  <sheetViews>
    <sheetView showGridLines="0" workbookViewId="0">
      <selection activeCell="D21" sqref="D21"/>
    </sheetView>
  </sheetViews>
  <sheetFormatPr defaultRowHeight="12" x14ac:dyDescent="0.2"/>
  <cols>
    <col min="1" max="1" width="6.6640625" style="46" bestFit="1" customWidth="1"/>
    <col min="2" max="2" width="52.1640625" style="46" customWidth="1"/>
    <col min="3" max="3" width="31.1640625" style="46" bestFit="1" customWidth="1"/>
    <col min="4" max="4" width="11.33203125" style="46" bestFit="1" customWidth="1"/>
    <col min="5" max="5" width="19.5" style="46" customWidth="1"/>
    <col min="6" max="6" width="17.6640625" style="46" customWidth="1"/>
    <col min="7" max="7" width="8.5" style="46" customWidth="1"/>
    <col min="8" max="8" width="9.1640625" style="46" bestFit="1" customWidth="1"/>
    <col min="9" max="9" width="9.1640625" style="46" customWidth="1"/>
    <col min="10" max="11" width="10.1640625" style="46" bestFit="1" customWidth="1"/>
    <col min="12" max="12" width="9.33203125" style="46"/>
    <col min="13" max="13" width="6.6640625" style="46" bestFit="1" customWidth="1"/>
    <col min="14" max="14" width="8.6640625" style="46" customWidth="1"/>
    <col min="15" max="15" width="8.5" style="46" customWidth="1"/>
    <col min="16" max="16" width="9.1640625" style="46" bestFit="1" customWidth="1"/>
    <col min="17" max="18" width="10.1640625" style="46" bestFit="1" customWidth="1"/>
    <col min="19" max="16384" width="9.33203125" style="46"/>
  </cols>
  <sheetData>
    <row r="2" spans="1:18" x14ac:dyDescent="0.2">
      <c r="C2" s="47" t="s">
        <v>173</v>
      </c>
      <c r="D2" s="47"/>
      <c r="E2" s="47"/>
      <c r="F2" s="47"/>
      <c r="G2" s="47"/>
      <c r="H2" s="47"/>
    </row>
    <row r="6" spans="1:18" x14ac:dyDescent="0.2">
      <c r="A6" s="48"/>
      <c r="B6" s="49" t="s">
        <v>0</v>
      </c>
      <c r="C6" s="93"/>
      <c r="D6" s="93"/>
      <c r="E6" s="49"/>
      <c r="F6" s="49"/>
      <c r="G6" s="93"/>
      <c r="H6" s="93"/>
      <c r="I6" s="49"/>
      <c r="J6" s="48"/>
      <c r="K6" s="48"/>
      <c r="M6" s="49"/>
      <c r="N6" s="48"/>
      <c r="O6" s="93"/>
      <c r="P6" s="93"/>
      <c r="Q6" s="48"/>
      <c r="R6" s="48"/>
    </row>
    <row r="7" spans="1:18" ht="24" x14ac:dyDescent="0.2">
      <c r="A7" s="50"/>
      <c r="B7" s="51" t="str">
        <f>Planilha!D7</f>
        <v>MUNICIPIO DE IRANI - SUBESTAÇÃO GINÁSIO MODESTO TORTELLI</v>
      </c>
      <c r="C7" s="94"/>
      <c r="D7" s="94"/>
      <c r="E7" s="52"/>
      <c r="F7" s="52"/>
      <c r="G7" s="94"/>
      <c r="H7" s="94"/>
      <c r="I7" s="50"/>
      <c r="J7" s="50"/>
      <c r="K7" s="50"/>
      <c r="M7" s="52"/>
      <c r="N7" s="50"/>
      <c r="O7" s="94"/>
      <c r="P7" s="94"/>
      <c r="Q7" s="50"/>
      <c r="R7" s="50"/>
    </row>
    <row r="8" spans="1:18" ht="12.75" x14ac:dyDescent="0.2">
      <c r="A8" s="89" t="s">
        <v>188</v>
      </c>
      <c r="B8" s="89"/>
      <c r="C8" s="89"/>
      <c r="D8" s="89"/>
      <c r="E8" s="89"/>
      <c r="F8" s="89"/>
      <c r="G8" s="53"/>
      <c r="H8" s="53"/>
      <c r="I8" s="53"/>
      <c r="J8" s="53"/>
      <c r="K8" s="53"/>
    </row>
    <row r="10" spans="1:18" x14ac:dyDescent="0.2">
      <c r="A10" s="54" t="s">
        <v>4</v>
      </c>
      <c r="B10" s="54" t="s">
        <v>7</v>
      </c>
      <c r="C10" s="55" t="s">
        <v>189</v>
      </c>
      <c r="D10" s="55" t="s">
        <v>190</v>
      </c>
      <c r="E10" s="55" t="s">
        <v>191</v>
      </c>
      <c r="F10" s="55" t="s">
        <v>192</v>
      </c>
    </row>
    <row r="11" spans="1:18" x14ac:dyDescent="0.2">
      <c r="A11" s="91" t="s">
        <v>193</v>
      </c>
      <c r="B11" s="91" t="s">
        <v>15</v>
      </c>
      <c r="C11" s="56">
        <f>SUM(D11:F11)</f>
        <v>1</v>
      </c>
      <c r="D11" s="57">
        <v>0.3</v>
      </c>
      <c r="E11" s="57">
        <v>0.4</v>
      </c>
      <c r="F11" s="57">
        <v>0.3</v>
      </c>
    </row>
    <row r="12" spans="1:18" x14ac:dyDescent="0.2">
      <c r="A12" s="92"/>
      <c r="B12" s="92"/>
      <c r="C12" s="58">
        <f>Planilha!N11</f>
        <v>1363.0499999999997</v>
      </c>
      <c r="D12" s="59">
        <f>D11*C12</f>
        <v>408.91499999999991</v>
      </c>
      <c r="E12" s="59">
        <f>E11*C12</f>
        <v>545.21999999999991</v>
      </c>
      <c r="F12" s="59">
        <f>F11*C12</f>
        <v>408.91499999999991</v>
      </c>
    </row>
    <row r="13" spans="1:18" x14ac:dyDescent="0.2">
      <c r="A13" s="91" t="s">
        <v>194</v>
      </c>
      <c r="B13" s="91" t="s">
        <v>27</v>
      </c>
      <c r="C13" s="60">
        <f>SUM(D13:F13)</f>
        <v>1</v>
      </c>
      <c r="D13" s="57">
        <v>0.2</v>
      </c>
      <c r="E13" s="57">
        <v>0.4</v>
      </c>
      <c r="F13" s="57">
        <v>0.4</v>
      </c>
    </row>
    <row r="14" spans="1:18" x14ac:dyDescent="0.2">
      <c r="A14" s="92"/>
      <c r="B14" s="92"/>
      <c r="C14" s="58">
        <f>Planilha!N15</f>
        <v>95636.950200000007</v>
      </c>
      <c r="D14" s="59">
        <f>D13*C14</f>
        <v>19127.390040000002</v>
      </c>
      <c r="E14" s="59">
        <f>E13*C14</f>
        <v>38254.780080000004</v>
      </c>
      <c r="F14" s="59">
        <f>F13*C14</f>
        <v>38254.780080000004</v>
      </c>
    </row>
    <row r="15" spans="1:18" x14ac:dyDescent="0.2">
      <c r="A15" s="90" t="s">
        <v>195</v>
      </c>
      <c r="B15" s="90"/>
      <c r="C15" s="61">
        <v>1</v>
      </c>
      <c r="D15" s="62">
        <f>D16/C16</f>
        <v>0.20140520618266969</v>
      </c>
      <c r="E15" s="62">
        <f>E16/C16</f>
        <v>0.4</v>
      </c>
      <c r="F15" s="62">
        <f>F16/C16</f>
        <v>0.39859479381733032</v>
      </c>
    </row>
    <row r="16" spans="1:18" x14ac:dyDescent="0.2">
      <c r="A16" s="90" t="s">
        <v>196</v>
      </c>
      <c r="B16" s="90"/>
      <c r="C16" s="63">
        <f>C14+C12</f>
        <v>97000.000200000009</v>
      </c>
      <c r="D16" s="64">
        <f>D14+D12</f>
        <v>19536.305040000003</v>
      </c>
      <c r="E16" s="64">
        <f>E14+E12</f>
        <v>38800.000080000005</v>
      </c>
      <c r="F16" s="64">
        <f>F14+F12</f>
        <v>38663.695080000005</v>
      </c>
    </row>
    <row r="17" spans="1:6" x14ac:dyDescent="0.2">
      <c r="A17" s="90" t="s">
        <v>197</v>
      </c>
      <c r="B17" s="90"/>
      <c r="C17" s="54"/>
      <c r="D17" s="65">
        <f>D15</f>
        <v>0.20140520618266969</v>
      </c>
      <c r="E17" s="65">
        <f>E15+D17</f>
        <v>0.60140520618266968</v>
      </c>
      <c r="F17" s="65">
        <f>F15+E17</f>
        <v>1</v>
      </c>
    </row>
    <row r="18" spans="1:6" x14ac:dyDescent="0.2">
      <c r="A18" s="90" t="s">
        <v>198</v>
      </c>
      <c r="B18" s="90"/>
      <c r="C18" s="54"/>
      <c r="D18" s="64">
        <f>D16</f>
        <v>19536.305040000003</v>
      </c>
      <c r="E18" s="64">
        <f>E16+D18</f>
        <v>58336.305120000005</v>
      </c>
      <c r="F18" s="64">
        <f>F16+E18</f>
        <v>97000.000200000009</v>
      </c>
    </row>
    <row r="20" spans="1:6" x14ac:dyDescent="0.2">
      <c r="A20" s="66" t="s">
        <v>176</v>
      </c>
    </row>
    <row r="28" spans="1:6" x14ac:dyDescent="0.2">
      <c r="A28" s="67" t="s">
        <v>177</v>
      </c>
      <c r="C28" s="68" t="s">
        <v>178</v>
      </c>
    </row>
    <row r="29" spans="1:6" x14ac:dyDescent="0.2">
      <c r="A29" s="69" t="s">
        <v>179</v>
      </c>
      <c r="C29" s="70" t="s">
        <v>180</v>
      </c>
    </row>
    <row r="30" spans="1:6" x14ac:dyDescent="0.2">
      <c r="A30" s="71" t="s">
        <v>181</v>
      </c>
      <c r="C30" s="70" t="s">
        <v>182</v>
      </c>
    </row>
    <row r="31" spans="1:6" x14ac:dyDescent="0.2">
      <c r="A31" s="69" t="s">
        <v>183</v>
      </c>
      <c r="C31" s="70" t="s">
        <v>184</v>
      </c>
    </row>
    <row r="32" spans="1:6" x14ac:dyDescent="0.2">
      <c r="A32" s="72" t="s">
        <v>185</v>
      </c>
      <c r="C32" s="70" t="s">
        <v>186</v>
      </c>
    </row>
  </sheetData>
  <mergeCells count="15">
    <mergeCell ref="C6:D6"/>
    <mergeCell ref="G6:H6"/>
    <mergeCell ref="O6:P6"/>
    <mergeCell ref="C7:D7"/>
    <mergeCell ref="G7:H7"/>
    <mergeCell ref="O7:P7"/>
    <mergeCell ref="A16:B16"/>
    <mergeCell ref="A17:B17"/>
    <mergeCell ref="A18:B18"/>
    <mergeCell ref="A8:F8"/>
    <mergeCell ref="A11:A12"/>
    <mergeCell ref="B11:B12"/>
    <mergeCell ref="A13:A14"/>
    <mergeCell ref="B13:B14"/>
    <mergeCell ref="A15:B15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Cronograma</vt:lpstr>
      <vt:lpstr>Cronograma!Area_de_impressao</vt:lpstr>
      <vt:lpstr>Planilha!Area_de_impressao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Thomas Talaska</cp:lastModifiedBy>
  <cp:lastPrinted>2024-11-13T15:19:35Z</cp:lastPrinted>
  <dcterms:created xsi:type="dcterms:W3CDTF">2024-11-13T14:32:36Z</dcterms:created>
  <dcterms:modified xsi:type="dcterms:W3CDTF">2024-11-13T15:19:43Z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2024-07-22T00:00:00Z</vt:filetime>
  </property>
  <property fmtid="{D5CDD505-2E9C-101B-9397-08002B2CF9AE}" pid="3" name="Creator">
    <vt:lpwstr>Microsoft® Excel® 2016</vt:lpwstr>
  </property>
  <property fmtid="{D5CDD505-2E9C-101B-9397-08002B2CF9AE}" pid="4" name="LastSaved">
    <vt:filetime>2024-11-13T00:00:00Z</vt:filetime>
  </property>
  <property fmtid="{D5CDD505-2E9C-101B-9397-08002B2CF9AE}" pid="5" name="Producer">
    <vt:lpwstr>Microsoft® Excel® 2016</vt:lpwstr>
  </property>
</Properties>
</file>